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1.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aul\Desktop\"/>
    </mc:Choice>
  </mc:AlternateContent>
  <bookViews>
    <workbookView xWindow="0" yWindow="0" windowWidth="28800" windowHeight="12030" tabRatio="886" firstSheet="2" activeTab="2"/>
  </bookViews>
  <sheets>
    <sheet name="Sheet1" sheetId="44" state="hidden" r:id="rId1"/>
    <sheet name="Tab Directory" sheetId="42" r:id="rId2"/>
    <sheet name="1.Link to Flow Chart" sheetId="39" r:id="rId3"/>
    <sheet name="2.Discounted Sites" sheetId="37" r:id="rId4"/>
    <sheet name="3.Link to Assessment Criteria" sheetId="40" r:id="rId5"/>
    <sheet name="4.Register of Shortlisted Sites" sheetId="36" r:id="rId6"/>
    <sheet name="5. Shortlised Site Details" sheetId="46" r:id="rId7"/>
    <sheet name="6.Shortlisted Site Assessments" sheetId="35" r:id="rId8"/>
    <sheet name="7.Site Assessment Summaries" sheetId="33" r:id="rId9"/>
    <sheet name="master scores" sheetId="32" state="hidden" r:id="rId10"/>
    <sheet name="master scores ALL" sheetId="34" state="hidden" r:id="rId11"/>
    <sheet name="BCW Land Reg" sheetId="47" state="hidden" r:id="rId12"/>
    <sheet name="8.Link to Map Layer" sheetId="38" r:id="rId13"/>
    <sheet name="SHLAA_2011 Yield Calcs" sheetId="19" state="hidden" r:id="rId14"/>
    <sheet name="Shortlist_20_06_16" sheetId="17" state="hidden" r:id="rId15"/>
    <sheet name="Brownfield_Sites_24_06_16" sheetId="25" state="hidden" r:id="rId16"/>
    <sheet name="criteria 1 Policy 11" sheetId="23" state="hidden" r:id="rId17"/>
    <sheet name="Criteria 2 open space" sheetId="22" state="hidden" r:id="rId18"/>
    <sheet name="NCC Highways Criteria 3" sheetId="16" state="hidden" r:id="rId19"/>
    <sheet name="Env Health Crit 4" sheetId="8" state="hidden" r:id="rId20"/>
    <sheet name="criteria 5" sheetId="24" state="hidden" r:id="rId21"/>
    <sheet name="NCC Flood Crit 6" sheetId="5" state="hidden" r:id="rId22"/>
    <sheet name="NCC Flood Crit 6 Maps " sheetId="21" state="hidden" r:id="rId23"/>
    <sheet name="Design Criteria 7" sheetId="13" state="hidden" r:id="rId24"/>
    <sheet name="Design Criteria 8" sheetId="15" state="hidden" r:id="rId25"/>
    <sheet name="criteria 9" sheetId="26" state="hidden" r:id="rId26"/>
    <sheet name="NCC Archaeology Crit 10" sheetId="7" state="hidden" r:id="rId27"/>
    <sheet name="NBRC Crit 11" sheetId="4" state="hidden" r:id="rId28"/>
    <sheet name="Env Health Crit 12" sheetId="9" state="hidden" r:id="rId29"/>
    <sheet name="Env Health Crit 13" sheetId="11" state="hidden" r:id="rId30"/>
    <sheet name="Env Health Crit 14" sheetId="10" state="hidden" r:id="rId31"/>
    <sheet name="criteria 15" sheetId="27" state="hidden" r:id="rId32"/>
    <sheet name="criteria 16" sheetId="28" state="hidden" r:id="rId33"/>
    <sheet name="criteria 17" sheetId="31" state="hidden" r:id="rId34"/>
  </sheets>
  <externalReferences>
    <externalReference r:id="rId35"/>
    <externalReference r:id="rId36"/>
    <externalReference r:id="rId37"/>
    <externalReference r:id="rId38"/>
    <externalReference r:id="rId39"/>
    <externalReference r:id="rId40"/>
    <externalReference r:id="rId41"/>
  </externalReferences>
  <definedNames>
    <definedName name="_xlnm._FilterDatabase" localSheetId="3" hidden="1">'2.Discounted Sites'!$A$4:$AA$4</definedName>
    <definedName name="_xlnm._FilterDatabase" localSheetId="5" hidden="1">'4.Register of Shortlisted Sites'!$A$4:$AH$33</definedName>
    <definedName name="_xlnm._FilterDatabase" localSheetId="7" hidden="1">'6.Shortlisted Site Assessments'!$A$3:$AH$38</definedName>
    <definedName name="_xlnm._FilterDatabase" localSheetId="15" hidden="1">Brownfield_Sites_24_06_16!$A$1:$AH$46</definedName>
    <definedName name="_xlnm._FilterDatabase" localSheetId="16" hidden="1">'criteria 1 Policy 11'!$A$1:$P$44</definedName>
    <definedName name="_xlnm._FilterDatabase" localSheetId="31" hidden="1">'criteria 15'!$A$1:$Q$44</definedName>
    <definedName name="_xlnm._FilterDatabase" localSheetId="32" hidden="1">'criteria 16'!$A$1:$Q$44</definedName>
    <definedName name="_xlnm._FilterDatabase" localSheetId="33" hidden="1">'criteria 17'!$A$1:$S$44</definedName>
    <definedName name="_xlnm._FilterDatabase" localSheetId="17" hidden="1">'Criteria 2 open space'!$A$1:$N$44</definedName>
    <definedName name="_xlnm._FilterDatabase" localSheetId="20" hidden="1">'criteria 5'!$A$1:$P$44</definedName>
    <definedName name="_xlnm._FilterDatabase" localSheetId="25" hidden="1">'criteria 9'!$A$1:$T$44</definedName>
    <definedName name="_xlnm._FilterDatabase" localSheetId="23" hidden="1">'Design Criteria 7'!$A$1:$O$44</definedName>
    <definedName name="_xlnm._FilterDatabase" localSheetId="24" hidden="1">'Design Criteria 8'!$A$1:$M$44</definedName>
    <definedName name="_xlnm._FilterDatabase" localSheetId="28" hidden="1">'Env Health Crit 12'!$A$1:$N$44</definedName>
    <definedName name="_xlnm._FilterDatabase" localSheetId="29" hidden="1">'Env Health Crit 13'!$A$1:$R$1</definedName>
    <definedName name="_xlnm._FilterDatabase" localSheetId="30" hidden="1">'Env Health Crit 14'!$A$1:$M$44</definedName>
    <definedName name="_xlnm._FilterDatabase" localSheetId="19" hidden="1">'Env Health Crit 4'!$A$1:$M$44</definedName>
    <definedName name="_xlnm._FilterDatabase" localSheetId="9" hidden="1">'master scores'!$A$2:$AE$17</definedName>
    <definedName name="_xlnm._FilterDatabase" localSheetId="10" hidden="1">'master scores ALL'!$A$2:$AD$37</definedName>
    <definedName name="_xlnm._FilterDatabase" localSheetId="27" hidden="1">'NBRC Crit 11'!$A$1:$N$44</definedName>
    <definedName name="_xlnm._FilterDatabase" localSheetId="26" hidden="1">'NCC Archaeology Crit 10'!$A$1:$M$44</definedName>
    <definedName name="_xlnm._FilterDatabase" localSheetId="21" hidden="1">'NCC Flood Crit 6'!$A$2:$N$45</definedName>
    <definedName name="_xlnm._FilterDatabase" localSheetId="18" hidden="1">'NCC Highways Criteria 3'!$A$1:$N$44</definedName>
    <definedName name="_xlnm._FilterDatabase" localSheetId="13" hidden="1">'SHLAA_2011 Yield Calcs'!$A$1:$GW$207</definedName>
    <definedName name="_xlnm._FilterDatabase" localSheetId="14" hidden="1">Shortlist_20_06_16!$A$3:$CJ$38</definedName>
    <definedName name="CRS">[1]Params!$A$2:$A$4</definedName>
    <definedName name="NCCHighways" localSheetId="6">#REF!</definedName>
    <definedName name="NCCHighways" localSheetId="7">#REF!</definedName>
    <definedName name="NCCHighways" localSheetId="31">#REF!</definedName>
    <definedName name="NCCHighways" localSheetId="32">#REF!</definedName>
    <definedName name="NCCHighways" localSheetId="33">#REF!</definedName>
    <definedName name="NCCHighways" localSheetId="20">#REF!</definedName>
    <definedName name="NCCHighways" localSheetId="25">#REF!</definedName>
    <definedName name="NCCHighways" localSheetId="23">'Design Criteria 7'!$J$2:$J$44</definedName>
    <definedName name="NCCHighways" localSheetId="24">'Design Criteria 8'!$J$2:$J$44</definedName>
    <definedName name="NCCHighways" localSheetId="28">'Env Health Crit 12'!$J$2:$J$44</definedName>
    <definedName name="NCCHighways" localSheetId="29">'Env Health Crit 13'!$N$2:$N$44</definedName>
    <definedName name="NCCHighways" localSheetId="30">'Env Health Crit 14'!$J$2:$J$44</definedName>
    <definedName name="NCCHighways" localSheetId="19">'Env Health Crit 4'!$J$2:$J$44</definedName>
    <definedName name="NCCHighways" localSheetId="10">#REF!</definedName>
    <definedName name="NCCHighways" localSheetId="27">'NBRC Crit 11'!$J$2:$J$44</definedName>
    <definedName name="NCCHighways" localSheetId="26">'NCC Archaeology Crit 10'!$J$2:$J$44</definedName>
    <definedName name="NCCHighways" localSheetId="21">'NCC Flood Crit 6'!$J$3:$J$45</definedName>
    <definedName name="NCCHighways" localSheetId="18">'NCC Highways Criteria 3'!$K$2:$K$44</definedName>
    <definedName name="NCCHighways">#REF!</definedName>
    <definedName name="OwnershipStatus">[1]Params!$C$2:$C$4</definedName>
    <definedName name="PlanningStatus">[1]Params!$B$2:$B$4</definedName>
    <definedName name="_xlnm.Print_Area" localSheetId="13">'SHLAA_2011 Yield Calcs'!$174:$189</definedName>
    <definedName name="test" localSheetId="6">#REF!</definedName>
    <definedName name="test" localSheetId="7">#REF!</definedName>
    <definedName name="test" localSheetId="31">#REF!</definedName>
    <definedName name="test" localSheetId="32">#REF!</definedName>
    <definedName name="test" localSheetId="33">#REF!</definedName>
    <definedName name="test" localSheetId="10">#REF!</definedName>
    <definedName name="test">#REF!</definedName>
    <definedName name="tt" localSheetId="6">#REF!</definedName>
    <definedName name="tt" localSheetId="7">#REF!</definedName>
    <definedName name="tt" localSheetId="33">#REF!</definedName>
    <definedName name="tt" localSheetId="10">#REF!</definedName>
    <definedName name="tt">#REF!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46" l="1"/>
  <c r="B21" i="46"/>
  <c r="B20" i="46"/>
  <c r="B32" i="46"/>
  <c r="L17" i="47" l="1"/>
  <c r="B24" i="46" l="1"/>
  <c r="B23" i="46"/>
  <c r="B22" i="46"/>
  <c r="B30" i="46"/>
  <c r="B29" i="46"/>
  <c r="B28" i="46"/>
  <c r="B27" i="46"/>
  <c r="B26" i="46"/>
  <c r="B25" i="46"/>
  <c r="B31" i="46"/>
  <c r="B19" i="46"/>
  <c r="B18" i="46"/>
  <c r="B17" i="46"/>
  <c r="B16" i="46"/>
  <c r="B14" i="46"/>
  <c r="B13" i="46"/>
  <c r="B12" i="46"/>
  <c r="B11" i="46"/>
  <c r="B10" i="46"/>
  <c r="B35" i="46"/>
  <c r="B7" i="46"/>
  <c r="B8" i="46"/>
  <c r="B6" i="46"/>
  <c r="B5" i="46"/>
  <c r="B4" i="46"/>
  <c r="BQ10" i="17" l="1"/>
  <c r="K6" i="37" l="1"/>
  <c r="K7" i="37"/>
  <c r="K8" i="37"/>
  <c r="K9" i="37"/>
  <c r="K10" i="37"/>
  <c r="K11" i="37"/>
  <c r="K12" i="37"/>
  <c r="K13" i="37"/>
  <c r="K14" i="37"/>
  <c r="K15" i="37"/>
  <c r="K16" i="37"/>
  <c r="K17" i="37"/>
  <c r="K18" i="37"/>
  <c r="K19" i="37"/>
  <c r="K20" i="37"/>
  <c r="K21" i="37"/>
  <c r="K22" i="37"/>
  <c r="K23" i="37"/>
  <c r="K24" i="37"/>
  <c r="K25" i="37"/>
  <c r="K26" i="37"/>
  <c r="K27" i="37"/>
  <c r="K28" i="37"/>
  <c r="K29" i="37"/>
  <c r="K30" i="37"/>
  <c r="K31" i="37"/>
  <c r="K32" i="37"/>
  <c r="K33" i="37"/>
  <c r="K34" i="37"/>
  <c r="K35" i="37"/>
  <c r="K36" i="37"/>
  <c r="K37" i="37"/>
  <c r="K38" i="37"/>
  <c r="K39" i="37"/>
  <c r="K40" i="37"/>
  <c r="K41" i="37"/>
  <c r="K42" i="37"/>
  <c r="K43" i="37"/>
  <c r="K44" i="37"/>
  <c r="K45" i="37"/>
  <c r="K46" i="37"/>
  <c r="K47" i="37"/>
  <c r="K48" i="37"/>
  <c r="K49" i="37"/>
  <c r="K50" i="37"/>
  <c r="K51" i="37"/>
  <c r="K52" i="37"/>
  <c r="K53" i="37"/>
  <c r="K54" i="37"/>
  <c r="K55" i="37"/>
  <c r="K56" i="37"/>
  <c r="K57" i="37"/>
  <c r="K58" i="37"/>
  <c r="K59" i="37"/>
  <c r="K60" i="37"/>
  <c r="K61" i="37"/>
  <c r="K63" i="37"/>
  <c r="K64" i="37"/>
  <c r="K65" i="37"/>
  <c r="K66" i="37"/>
  <c r="K67" i="37"/>
  <c r="K68" i="37"/>
  <c r="K69" i="37"/>
  <c r="K70" i="37"/>
  <c r="K71" i="37"/>
  <c r="K72" i="37"/>
  <c r="K73" i="37"/>
  <c r="K74" i="37"/>
  <c r="K75" i="37"/>
  <c r="K76" i="37"/>
  <c r="K77" i="37"/>
  <c r="K78" i="37"/>
  <c r="K79" i="37"/>
  <c r="K80" i="37"/>
  <c r="K81" i="37"/>
  <c r="K82" i="37"/>
  <c r="K83" i="37"/>
  <c r="K84" i="37"/>
  <c r="K85" i="37"/>
  <c r="K86" i="37"/>
  <c r="K87" i="37"/>
  <c r="K88" i="37"/>
  <c r="K89" i="37"/>
  <c r="K90" i="37"/>
  <c r="K91" i="37"/>
  <c r="K92" i="37"/>
  <c r="K93" i="37"/>
  <c r="K94" i="37"/>
  <c r="K95" i="37"/>
  <c r="K96" i="37"/>
  <c r="K97" i="37"/>
  <c r="K98" i="37"/>
  <c r="K99" i="37"/>
  <c r="K100" i="37"/>
  <c r="K101" i="37"/>
  <c r="K102" i="37"/>
  <c r="K103" i="37"/>
  <c r="K104" i="37"/>
  <c r="K106" i="37"/>
  <c r="K107" i="37"/>
  <c r="K108" i="37"/>
  <c r="K109" i="37"/>
  <c r="K110" i="37"/>
  <c r="K111" i="37"/>
  <c r="K112" i="37"/>
  <c r="K113" i="37"/>
  <c r="K114" i="37"/>
  <c r="K115" i="37"/>
  <c r="K116" i="37"/>
  <c r="K117" i="37"/>
  <c r="K118" i="37"/>
  <c r="K119" i="37"/>
  <c r="K120" i="37"/>
  <c r="K121" i="37"/>
  <c r="K122" i="37"/>
  <c r="K123" i="37"/>
  <c r="K124" i="37"/>
  <c r="K125" i="37"/>
  <c r="K126" i="37"/>
  <c r="K127" i="37"/>
  <c r="K128" i="37"/>
  <c r="K129" i="37"/>
  <c r="K130" i="37"/>
  <c r="K131" i="37"/>
  <c r="K132" i="37"/>
  <c r="K133" i="37"/>
  <c r="K134" i="37"/>
  <c r="K135" i="37"/>
  <c r="K136" i="37"/>
  <c r="K137" i="37"/>
  <c r="K138" i="37"/>
  <c r="K139" i="37"/>
  <c r="K140" i="37"/>
  <c r="K141" i="37"/>
  <c r="K142" i="37"/>
  <c r="K143" i="37"/>
  <c r="K144" i="37"/>
  <c r="K145" i="37"/>
  <c r="K146" i="37"/>
  <c r="K147" i="37"/>
  <c r="K148" i="37"/>
  <c r="K149" i="37"/>
  <c r="K150" i="37"/>
  <c r="K151" i="37"/>
  <c r="K152" i="37"/>
  <c r="K153" i="37"/>
  <c r="K154" i="37"/>
  <c r="K155" i="37"/>
  <c r="J6" i="37"/>
  <c r="J7" i="37"/>
  <c r="J8" i="37"/>
  <c r="J9" i="37"/>
  <c r="J10" i="37"/>
  <c r="J11" i="37"/>
  <c r="J12" i="37"/>
  <c r="J13" i="37"/>
  <c r="J14" i="37"/>
  <c r="J15" i="37"/>
  <c r="J16" i="37"/>
  <c r="J17" i="37"/>
  <c r="J18" i="37"/>
  <c r="J19" i="37"/>
  <c r="J20" i="37"/>
  <c r="J21" i="37"/>
  <c r="J22" i="37"/>
  <c r="J23" i="37"/>
  <c r="J24" i="37"/>
  <c r="J25" i="37"/>
  <c r="J26" i="37"/>
  <c r="J27" i="37"/>
  <c r="J28" i="37"/>
  <c r="J29" i="37"/>
  <c r="J30" i="37"/>
  <c r="J31" i="37"/>
  <c r="J32" i="37"/>
  <c r="J33" i="37"/>
  <c r="J34" i="37"/>
  <c r="J35" i="37"/>
  <c r="J36" i="37"/>
  <c r="J37" i="37"/>
  <c r="J38" i="37"/>
  <c r="J39" i="37"/>
  <c r="J40" i="37"/>
  <c r="J41" i="37"/>
  <c r="J42" i="37"/>
  <c r="J43" i="37"/>
  <c r="J44" i="37"/>
  <c r="J45" i="37"/>
  <c r="J46" i="37"/>
  <c r="J47" i="37"/>
  <c r="J48" i="37"/>
  <c r="J49" i="37"/>
  <c r="J50" i="37"/>
  <c r="J51" i="37"/>
  <c r="J52" i="37"/>
  <c r="J53" i="37"/>
  <c r="J54" i="37"/>
  <c r="J55" i="37"/>
  <c r="J56" i="37"/>
  <c r="J57" i="37"/>
  <c r="J58" i="37"/>
  <c r="J59" i="37"/>
  <c r="J60" i="37"/>
  <c r="J61" i="37"/>
  <c r="J63" i="37"/>
  <c r="J64" i="37"/>
  <c r="J65" i="37"/>
  <c r="J66" i="37"/>
  <c r="J67" i="37"/>
  <c r="J68" i="37"/>
  <c r="J69" i="37"/>
  <c r="J70" i="37"/>
  <c r="J71" i="37"/>
  <c r="J72" i="37"/>
  <c r="J73" i="37"/>
  <c r="J74" i="37"/>
  <c r="J75" i="37"/>
  <c r="J76" i="37"/>
  <c r="J77" i="37"/>
  <c r="J78" i="37"/>
  <c r="J79" i="37"/>
  <c r="J80" i="37"/>
  <c r="J81" i="37"/>
  <c r="J82" i="37"/>
  <c r="J83" i="37"/>
  <c r="J84" i="37"/>
  <c r="J85" i="37"/>
  <c r="J86" i="37"/>
  <c r="J87" i="37"/>
  <c r="J88" i="37"/>
  <c r="J89" i="37"/>
  <c r="J90" i="37"/>
  <c r="J91" i="37"/>
  <c r="J92" i="37"/>
  <c r="J93" i="37"/>
  <c r="J94" i="37"/>
  <c r="J95" i="37"/>
  <c r="J96" i="37"/>
  <c r="J97" i="37"/>
  <c r="J98" i="37"/>
  <c r="J99" i="37"/>
  <c r="J100" i="37"/>
  <c r="J101" i="37"/>
  <c r="J102" i="37"/>
  <c r="J103" i="37"/>
  <c r="J104" i="37"/>
  <c r="J106" i="37"/>
  <c r="J107" i="37"/>
  <c r="J108" i="37"/>
  <c r="J109" i="37"/>
  <c r="J110" i="37"/>
  <c r="J111" i="37"/>
  <c r="J112" i="37"/>
  <c r="J113" i="37"/>
  <c r="J114" i="37"/>
  <c r="J115" i="37"/>
  <c r="J116" i="37"/>
  <c r="J117" i="37"/>
  <c r="J118" i="37"/>
  <c r="J119" i="37"/>
  <c r="J120" i="37"/>
  <c r="J121" i="37"/>
  <c r="J122" i="37"/>
  <c r="J123" i="37"/>
  <c r="J124" i="37"/>
  <c r="J125" i="37"/>
  <c r="J126" i="37"/>
  <c r="J127" i="37"/>
  <c r="J128" i="37"/>
  <c r="J129" i="37"/>
  <c r="J130" i="37"/>
  <c r="J131" i="37"/>
  <c r="J132" i="37"/>
  <c r="J133" i="37"/>
  <c r="J134" i="37"/>
  <c r="J135" i="37"/>
  <c r="J136" i="37"/>
  <c r="J137" i="37"/>
  <c r="J138" i="37"/>
  <c r="J139" i="37"/>
  <c r="J140" i="37"/>
  <c r="J141" i="37"/>
  <c r="J142" i="37"/>
  <c r="J143" i="37"/>
  <c r="J144" i="37"/>
  <c r="J145" i="37"/>
  <c r="J146" i="37"/>
  <c r="J147" i="37"/>
  <c r="J148" i="37"/>
  <c r="J149" i="37"/>
  <c r="J150" i="37"/>
  <c r="J151" i="37"/>
  <c r="J152" i="37"/>
  <c r="J153" i="37"/>
  <c r="J154" i="37"/>
  <c r="J155" i="37"/>
  <c r="K5" i="37"/>
  <c r="J5" i="37"/>
  <c r="L30" i="35" l="1"/>
  <c r="W9" i="36" l="1"/>
  <c r="W6" i="36" l="1"/>
  <c r="W8" i="36"/>
  <c r="W10" i="36"/>
  <c r="W11" i="36"/>
  <c r="W12" i="36"/>
  <c r="W13" i="36"/>
  <c r="W14" i="36"/>
  <c r="W15" i="36"/>
  <c r="W16" i="36"/>
  <c r="W17" i="36"/>
  <c r="W18" i="36"/>
  <c r="W19" i="36"/>
  <c r="W20" i="36"/>
  <c r="W21" i="36"/>
  <c r="W22" i="36"/>
  <c r="W23" i="36"/>
  <c r="W24" i="36"/>
  <c r="W25" i="36"/>
  <c r="W26" i="36"/>
  <c r="W27" i="36"/>
  <c r="W28" i="36"/>
  <c r="W29" i="36"/>
  <c r="W30" i="36"/>
  <c r="W31" i="36"/>
  <c r="W32" i="36"/>
  <c r="W33" i="36"/>
  <c r="W7" i="36"/>
  <c r="W5" i="36"/>
  <c r="AB5" i="35" l="1"/>
  <c r="AB6" i="35"/>
  <c r="AB8" i="35"/>
  <c r="AB10" i="35"/>
  <c r="AB12" i="35"/>
  <c r="AB13" i="35"/>
  <c r="AB15" i="35"/>
  <c r="AB17" i="35"/>
  <c r="AB20" i="35"/>
  <c r="AB22" i="35"/>
  <c r="AB27" i="35"/>
  <c r="AB30" i="35"/>
  <c r="AB31" i="35"/>
  <c r="AB32" i="35"/>
  <c r="AB4" i="35"/>
  <c r="B37" i="33" l="1"/>
  <c r="B35" i="33" l="1"/>
  <c r="B7" i="33" l="1"/>
  <c r="B9" i="33"/>
  <c r="B8" i="33"/>
  <c r="B6" i="33"/>
  <c r="B5" i="33"/>
  <c r="B4" i="33"/>
  <c r="B32" i="33"/>
  <c r="B38" i="35"/>
  <c r="B37" i="35"/>
  <c r="B36" i="35"/>
  <c r="B35" i="35"/>
  <c r="B34" i="35"/>
  <c r="B33" i="35"/>
  <c r="AA32" i="35"/>
  <c r="Z32" i="35"/>
  <c r="Y32" i="35"/>
  <c r="X32" i="35"/>
  <c r="W32" i="35"/>
  <c r="V32" i="35"/>
  <c r="U32" i="35"/>
  <c r="T32" i="35"/>
  <c r="S32" i="35"/>
  <c r="R32" i="35"/>
  <c r="Q32" i="35"/>
  <c r="P32" i="35"/>
  <c r="O32" i="35"/>
  <c r="N32" i="35"/>
  <c r="M32" i="35"/>
  <c r="L32" i="35"/>
  <c r="B32" i="35"/>
  <c r="AA31" i="35"/>
  <c r="Z31" i="35"/>
  <c r="Y31" i="35"/>
  <c r="X31" i="35"/>
  <c r="W31" i="35"/>
  <c r="V31" i="35"/>
  <c r="U31" i="35"/>
  <c r="T31" i="35"/>
  <c r="S31" i="35"/>
  <c r="R31" i="35"/>
  <c r="Q31" i="35"/>
  <c r="P31" i="35"/>
  <c r="O31" i="35"/>
  <c r="N31" i="35"/>
  <c r="M31" i="35"/>
  <c r="L31" i="35"/>
  <c r="B31" i="35"/>
  <c r="AA30" i="35"/>
  <c r="Z30" i="35"/>
  <c r="Y30" i="35"/>
  <c r="X30" i="35"/>
  <c r="W30" i="35"/>
  <c r="V30" i="35"/>
  <c r="U30" i="35"/>
  <c r="T30" i="35"/>
  <c r="S30" i="35"/>
  <c r="R30" i="35"/>
  <c r="Q30" i="35"/>
  <c r="P30" i="35"/>
  <c r="O30" i="35"/>
  <c r="N30" i="35"/>
  <c r="M30" i="35"/>
  <c r="B30" i="35"/>
  <c r="B29" i="35"/>
  <c r="B28" i="35"/>
  <c r="AA27" i="35"/>
  <c r="Z27" i="35"/>
  <c r="Y27" i="35"/>
  <c r="X27" i="35"/>
  <c r="W27" i="35"/>
  <c r="V27" i="35"/>
  <c r="U27" i="35"/>
  <c r="T27" i="35"/>
  <c r="S27" i="35"/>
  <c r="R27" i="35"/>
  <c r="Q27" i="35"/>
  <c r="P27" i="35"/>
  <c r="O27" i="35"/>
  <c r="N27" i="35"/>
  <c r="M27" i="35"/>
  <c r="L27" i="35"/>
  <c r="B27" i="35"/>
  <c r="B26" i="35"/>
  <c r="B25" i="35"/>
  <c r="B24" i="35"/>
  <c r="B23" i="35"/>
  <c r="AA22" i="35"/>
  <c r="Z22" i="35"/>
  <c r="Y22" i="35"/>
  <c r="X22" i="35"/>
  <c r="W22" i="35"/>
  <c r="V22" i="35"/>
  <c r="U22" i="35"/>
  <c r="T22" i="35"/>
  <c r="S22" i="35"/>
  <c r="R22" i="35"/>
  <c r="Q22" i="35"/>
  <c r="P22" i="35"/>
  <c r="O22" i="35"/>
  <c r="N22" i="35"/>
  <c r="M22" i="35"/>
  <c r="L22" i="35"/>
  <c r="B22" i="35"/>
  <c r="B21" i="35"/>
  <c r="AA20" i="35"/>
  <c r="Z20" i="35"/>
  <c r="Y20" i="35"/>
  <c r="X20" i="35"/>
  <c r="W20" i="35"/>
  <c r="V20" i="35"/>
  <c r="U20" i="35"/>
  <c r="T20" i="35"/>
  <c r="S20" i="35"/>
  <c r="R20" i="35"/>
  <c r="Q20" i="35"/>
  <c r="P20" i="35"/>
  <c r="O20" i="35"/>
  <c r="N20" i="35"/>
  <c r="M20" i="35"/>
  <c r="L20" i="35"/>
  <c r="B20" i="35"/>
  <c r="B19" i="35"/>
  <c r="B18" i="35"/>
  <c r="AA17" i="35"/>
  <c r="Z17" i="35"/>
  <c r="Y17" i="35"/>
  <c r="X17" i="35"/>
  <c r="W17" i="35"/>
  <c r="V17" i="35"/>
  <c r="U17" i="35"/>
  <c r="T17" i="35"/>
  <c r="S17" i="35"/>
  <c r="R17" i="35"/>
  <c r="Q17" i="35"/>
  <c r="P17" i="35"/>
  <c r="O17" i="35"/>
  <c r="N17" i="35"/>
  <c r="M17" i="35"/>
  <c r="L17" i="35"/>
  <c r="B17" i="35"/>
  <c r="B16" i="35"/>
  <c r="AA15" i="35"/>
  <c r="Z15" i="35"/>
  <c r="Y15" i="35"/>
  <c r="X15" i="35"/>
  <c r="W15" i="35"/>
  <c r="V15" i="35"/>
  <c r="U15" i="35"/>
  <c r="T15" i="35"/>
  <c r="S15" i="35"/>
  <c r="R15" i="35"/>
  <c r="Q15" i="35"/>
  <c r="P15" i="35"/>
  <c r="O15" i="35"/>
  <c r="N15" i="35"/>
  <c r="M15" i="35"/>
  <c r="L15" i="35"/>
  <c r="B15" i="35"/>
  <c r="B14" i="35"/>
  <c r="AA13" i="35"/>
  <c r="Z13" i="35"/>
  <c r="Y13" i="35"/>
  <c r="X13" i="35"/>
  <c r="W13" i="35"/>
  <c r="V13" i="35"/>
  <c r="U13" i="35"/>
  <c r="T13" i="35"/>
  <c r="S13" i="35"/>
  <c r="R13" i="35"/>
  <c r="Q13" i="35"/>
  <c r="P13" i="35"/>
  <c r="O13" i="35"/>
  <c r="N13" i="35"/>
  <c r="M13" i="35"/>
  <c r="L13" i="35"/>
  <c r="B13" i="35"/>
  <c r="AA12" i="35"/>
  <c r="Z12" i="35"/>
  <c r="Y12" i="35"/>
  <c r="X12" i="35"/>
  <c r="W12" i="35"/>
  <c r="V12" i="35"/>
  <c r="U12" i="35"/>
  <c r="T12" i="35"/>
  <c r="S12" i="35"/>
  <c r="R12" i="35"/>
  <c r="Q12" i="35"/>
  <c r="P12" i="35"/>
  <c r="O12" i="35"/>
  <c r="N12" i="35"/>
  <c r="M12" i="35"/>
  <c r="L12" i="35"/>
  <c r="B12" i="35"/>
  <c r="B11" i="35"/>
  <c r="AA10" i="35"/>
  <c r="Z10" i="35"/>
  <c r="Y10" i="35"/>
  <c r="X10" i="35"/>
  <c r="W10" i="35"/>
  <c r="V10" i="35"/>
  <c r="U10" i="35"/>
  <c r="T10" i="35"/>
  <c r="S10" i="35"/>
  <c r="R10" i="35"/>
  <c r="Q10" i="35"/>
  <c r="P10" i="35"/>
  <c r="O10" i="35"/>
  <c r="N10" i="35"/>
  <c r="M10" i="35"/>
  <c r="L10" i="35"/>
  <c r="B10" i="35"/>
  <c r="B9" i="35"/>
  <c r="AA8" i="35"/>
  <c r="Z8" i="35"/>
  <c r="Y8" i="35"/>
  <c r="X8" i="35"/>
  <c r="W8" i="35"/>
  <c r="V8" i="35"/>
  <c r="U8" i="35"/>
  <c r="T8" i="35"/>
  <c r="S8" i="35"/>
  <c r="R8" i="35"/>
  <c r="Q8" i="35"/>
  <c r="P8" i="35"/>
  <c r="O8" i="35"/>
  <c r="N8" i="35"/>
  <c r="M8" i="35"/>
  <c r="L8" i="35"/>
  <c r="B8" i="35"/>
  <c r="B7" i="35"/>
  <c r="AA6" i="35"/>
  <c r="Z6" i="35"/>
  <c r="Y6" i="35"/>
  <c r="X6" i="35"/>
  <c r="W6" i="35"/>
  <c r="V6" i="35"/>
  <c r="U6" i="35"/>
  <c r="T6" i="35"/>
  <c r="S6" i="35"/>
  <c r="R6" i="35"/>
  <c r="Q6" i="35"/>
  <c r="P6" i="35"/>
  <c r="O6" i="35"/>
  <c r="N6" i="35"/>
  <c r="M6" i="35"/>
  <c r="L6" i="35"/>
  <c r="B6" i="35"/>
  <c r="AA5" i="35"/>
  <c r="Z5" i="35"/>
  <c r="Y5" i="35"/>
  <c r="X5" i="35"/>
  <c r="W5" i="35"/>
  <c r="V5" i="35"/>
  <c r="U5" i="35"/>
  <c r="T5" i="35"/>
  <c r="S5" i="35"/>
  <c r="R5" i="35"/>
  <c r="Q5" i="35"/>
  <c r="P5" i="35"/>
  <c r="O5" i="35"/>
  <c r="N5" i="35"/>
  <c r="M5" i="35"/>
  <c r="L5" i="35"/>
  <c r="B5" i="35"/>
  <c r="AA4" i="35"/>
  <c r="Z4" i="35"/>
  <c r="Y4" i="35"/>
  <c r="X4" i="35"/>
  <c r="W4" i="35"/>
  <c r="V4" i="35"/>
  <c r="U4" i="35"/>
  <c r="T4" i="35"/>
  <c r="S4" i="35"/>
  <c r="R4" i="35"/>
  <c r="Q4" i="35"/>
  <c r="P4" i="35"/>
  <c r="O4" i="35"/>
  <c r="N4" i="35"/>
  <c r="M4" i="35"/>
  <c r="L4" i="35"/>
  <c r="B4" i="35"/>
  <c r="B13" i="33" l="1"/>
  <c r="B17" i="33"/>
  <c r="B21" i="33"/>
  <c r="B25" i="33"/>
  <c r="B29" i="33"/>
  <c r="B14" i="33"/>
  <c r="B18" i="33"/>
  <c r="B22" i="33"/>
  <c r="B26" i="33"/>
  <c r="B16" i="33"/>
  <c r="B20" i="33"/>
  <c r="B24" i="33"/>
  <c r="B28" i="33"/>
  <c r="B15" i="33"/>
  <c r="B19" i="33"/>
  <c r="B23" i="33"/>
  <c r="B27" i="33"/>
  <c r="AB37" i="34"/>
  <c r="AA37" i="34"/>
  <c r="Z37" i="34"/>
  <c r="Y37" i="34"/>
  <c r="X37" i="34"/>
  <c r="W37" i="34"/>
  <c r="V37" i="34"/>
  <c r="U37" i="34"/>
  <c r="T37" i="34"/>
  <c r="S37" i="34"/>
  <c r="R37" i="34"/>
  <c r="Q37" i="34"/>
  <c r="P37" i="34"/>
  <c r="O37" i="34"/>
  <c r="N37" i="34"/>
  <c r="M37" i="34"/>
  <c r="L37" i="34"/>
  <c r="B37" i="34"/>
  <c r="AB36" i="34"/>
  <c r="AA36" i="34"/>
  <c r="Z36" i="34"/>
  <c r="Y36" i="34"/>
  <c r="X36" i="34"/>
  <c r="W36" i="34"/>
  <c r="V36" i="34"/>
  <c r="U36" i="34"/>
  <c r="T36" i="34"/>
  <c r="S36" i="34"/>
  <c r="R36" i="34"/>
  <c r="Q36" i="34"/>
  <c r="P36" i="34"/>
  <c r="O36" i="34"/>
  <c r="N36" i="34"/>
  <c r="M36" i="34"/>
  <c r="L36" i="34"/>
  <c r="B36" i="34"/>
  <c r="AB35" i="34"/>
  <c r="AA35" i="34"/>
  <c r="Z35" i="34"/>
  <c r="Y35" i="34"/>
  <c r="X35" i="34"/>
  <c r="W35" i="34"/>
  <c r="V35" i="34"/>
  <c r="U35" i="34"/>
  <c r="T35" i="34"/>
  <c r="S35" i="34"/>
  <c r="R35" i="34"/>
  <c r="Q35" i="34"/>
  <c r="P35" i="34"/>
  <c r="O35" i="34"/>
  <c r="N35" i="34"/>
  <c r="M35" i="34"/>
  <c r="L35" i="34"/>
  <c r="B35" i="34"/>
  <c r="AB34" i="34"/>
  <c r="AA34" i="34"/>
  <c r="Z34" i="34"/>
  <c r="Y34" i="34"/>
  <c r="X34" i="34"/>
  <c r="W34" i="34"/>
  <c r="V34" i="34"/>
  <c r="U34" i="34"/>
  <c r="T34" i="34"/>
  <c r="S34" i="34"/>
  <c r="R34" i="34"/>
  <c r="Q34" i="34"/>
  <c r="P34" i="34"/>
  <c r="O34" i="34"/>
  <c r="N34" i="34"/>
  <c r="M34" i="34"/>
  <c r="L34" i="34"/>
  <c r="B34" i="34"/>
  <c r="AB33" i="34"/>
  <c r="AA33" i="34"/>
  <c r="Z33" i="34"/>
  <c r="Y33" i="34"/>
  <c r="X33" i="34"/>
  <c r="W33" i="34"/>
  <c r="V33" i="34"/>
  <c r="U33" i="34"/>
  <c r="T33" i="34"/>
  <c r="S33" i="34"/>
  <c r="R33" i="34"/>
  <c r="Q33" i="34"/>
  <c r="P33" i="34"/>
  <c r="O33" i="34"/>
  <c r="N33" i="34"/>
  <c r="M33" i="34"/>
  <c r="L33" i="34"/>
  <c r="B33" i="34"/>
  <c r="AB32" i="34"/>
  <c r="AA32" i="34"/>
  <c r="Z32" i="34"/>
  <c r="Y32" i="34"/>
  <c r="X32" i="34"/>
  <c r="W32" i="34"/>
  <c r="V32" i="34"/>
  <c r="U32" i="34"/>
  <c r="T32" i="34"/>
  <c r="S32" i="34"/>
  <c r="R32" i="34"/>
  <c r="Q32" i="34"/>
  <c r="P32" i="34"/>
  <c r="O32" i="34"/>
  <c r="N32" i="34"/>
  <c r="M32" i="34"/>
  <c r="L32" i="34"/>
  <c r="B32" i="34"/>
  <c r="AB31" i="34"/>
  <c r="AA31" i="34"/>
  <c r="Z31" i="34"/>
  <c r="Y31" i="34"/>
  <c r="X31" i="34"/>
  <c r="W31" i="34"/>
  <c r="V31" i="34"/>
  <c r="U31" i="34"/>
  <c r="T31" i="34"/>
  <c r="S31" i="34"/>
  <c r="R31" i="34"/>
  <c r="Q31" i="34"/>
  <c r="P31" i="34"/>
  <c r="O31" i="34"/>
  <c r="N31" i="34"/>
  <c r="M31" i="34"/>
  <c r="L31" i="34"/>
  <c r="B31" i="34"/>
  <c r="AB30" i="34"/>
  <c r="AA30" i="34"/>
  <c r="Z30" i="34"/>
  <c r="Y30" i="34"/>
  <c r="X30" i="34"/>
  <c r="W30" i="34"/>
  <c r="V30" i="34"/>
  <c r="U30" i="34"/>
  <c r="T30" i="34"/>
  <c r="S30" i="34"/>
  <c r="R30" i="34"/>
  <c r="Q30" i="34"/>
  <c r="P30" i="34"/>
  <c r="O30" i="34"/>
  <c r="N30" i="34"/>
  <c r="M30" i="34"/>
  <c r="L30" i="34"/>
  <c r="B30" i="34"/>
  <c r="AB29" i="34"/>
  <c r="AA29" i="34"/>
  <c r="Z29" i="34"/>
  <c r="Y29" i="34"/>
  <c r="X29" i="34"/>
  <c r="W29" i="34"/>
  <c r="V29" i="34"/>
  <c r="U29" i="34"/>
  <c r="T29" i="34"/>
  <c r="S29" i="34"/>
  <c r="R29" i="34"/>
  <c r="Q29" i="34"/>
  <c r="P29" i="34"/>
  <c r="O29" i="34"/>
  <c r="N29" i="34"/>
  <c r="M29" i="34"/>
  <c r="L29" i="34"/>
  <c r="B29" i="34"/>
  <c r="AB28" i="34"/>
  <c r="AA28" i="34"/>
  <c r="Z28" i="34"/>
  <c r="Y28" i="34"/>
  <c r="X28" i="34"/>
  <c r="W28" i="34"/>
  <c r="V28" i="34"/>
  <c r="U28" i="34"/>
  <c r="T28" i="34"/>
  <c r="S28" i="34"/>
  <c r="R28" i="34"/>
  <c r="Q28" i="34"/>
  <c r="P28" i="34"/>
  <c r="O28" i="34"/>
  <c r="N28" i="34"/>
  <c r="M28" i="34"/>
  <c r="L28" i="34"/>
  <c r="B28" i="34"/>
  <c r="AB27" i="34"/>
  <c r="AA27" i="34"/>
  <c r="Z27" i="34"/>
  <c r="Y27" i="34"/>
  <c r="X27" i="34"/>
  <c r="W27" i="34"/>
  <c r="V27" i="34"/>
  <c r="U27" i="34"/>
  <c r="T27" i="34"/>
  <c r="S27" i="34"/>
  <c r="R27" i="34"/>
  <c r="Q27" i="34"/>
  <c r="P27" i="34"/>
  <c r="O27" i="34"/>
  <c r="N27" i="34"/>
  <c r="M27" i="34"/>
  <c r="L27" i="34"/>
  <c r="B27" i="34"/>
  <c r="AB26" i="34"/>
  <c r="AA26" i="34"/>
  <c r="Z26" i="34"/>
  <c r="Y26" i="34"/>
  <c r="X26" i="34"/>
  <c r="W26" i="34"/>
  <c r="V26" i="34"/>
  <c r="U26" i="34"/>
  <c r="T26" i="34"/>
  <c r="S26" i="34"/>
  <c r="R26" i="34"/>
  <c r="Q26" i="34"/>
  <c r="P26" i="34"/>
  <c r="O26" i="34"/>
  <c r="N26" i="34"/>
  <c r="M26" i="34"/>
  <c r="L26" i="34"/>
  <c r="B26" i="34"/>
  <c r="AB25" i="34"/>
  <c r="AA25" i="34"/>
  <c r="Z25" i="34"/>
  <c r="Y25" i="34"/>
  <c r="X25" i="34"/>
  <c r="W25" i="34"/>
  <c r="V25" i="34"/>
  <c r="U25" i="34"/>
  <c r="T25" i="34"/>
  <c r="S25" i="34"/>
  <c r="R25" i="34"/>
  <c r="Q25" i="34"/>
  <c r="P25" i="34"/>
  <c r="O25" i="34"/>
  <c r="N25" i="34"/>
  <c r="M25" i="34"/>
  <c r="L25" i="34"/>
  <c r="B25" i="34"/>
  <c r="AB24" i="34"/>
  <c r="AA24" i="34"/>
  <c r="Z24" i="34"/>
  <c r="Y24" i="34"/>
  <c r="X24" i="34"/>
  <c r="W24" i="34"/>
  <c r="V24" i="34"/>
  <c r="U24" i="34"/>
  <c r="T24" i="34"/>
  <c r="S24" i="34"/>
  <c r="R24" i="34"/>
  <c r="Q24" i="34"/>
  <c r="P24" i="34"/>
  <c r="O24" i="34"/>
  <c r="N24" i="34"/>
  <c r="M24" i="34"/>
  <c r="L24" i="34"/>
  <c r="B24" i="34"/>
  <c r="AB23" i="34"/>
  <c r="AA23" i="34"/>
  <c r="Z23" i="34"/>
  <c r="Y23" i="34"/>
  <c r="X23" i="34"/>
  <c r="W23" i="34"/>
  <c r="V23" i="34"/>
  <c r="U23" i="34"/>
  <c r="T23" i="34"/>
  <c r="S23" i="34"/>
  <c r="R23" i="34"/>
  <c r="Q23" i="34"/>
  <c r="P23" i="34"/>
  <c r="O23" i="34"/>
  <c r="N23" i="34"/>
  <c r="M23" i="34"/>
  <c r="L23" i="34"/>
  <c r="B23" i="34"/>
  <c r="AB22" i="34"/>
  <c r="AA22" i="34"/>
  <c r="Z22" i="34"/>
  <c r="Y22" i="34"/>
  <c r="X22" i="34"/>
  <c r="W22" i="34"/>
  <c r="V22" i="34"/>
  <c r="U22" i="34"/>
  <c r="T22" i="34"/>
  <c r="S22" i="34"/>
  <c r="R22" i="34"/>
  <c r="Q22" i="34"/>
  <c r="P22" i="34"/>
  <c r="O22" i="34"/>
  <c r="N22" i="34"/>
  <c r="M22" i="34"/>
  <c r="L22" i="34"/>
  <c r="B22" i="34"/>
  <c r="AB21" i="34"/>
  <c r="AA21" i="34"/>
  <c r="Z21" i="34"/>
  <c r="Y21" i="34"/>
  <c r="X21" i="34"/>
  <c r="W21" i="34"/>
  <c r="V21" i="34"/>
  <c r="U21" i="34"/>
  <c r="T21" i="34"/>
  <c r="S21" i="34"/>
  <c r="R21" i="34"/>
  <c r="Q21" i="34"/>
  <c r="P21" i="34"/>
  <c r="O21" i="34"/>
  <c r="N21" i="34"/>
  <c r="M21" i="34"/>
  <c r="L21" i="34"/>
  <c r="B21" i="34"/>
  <c r="AB20" i="34"/>
  <c r="AA20" i="34"/>
  <c r="Z20" i="34"/>
  <c r="Y20" i="34"/>
  <c r="X20" i="34"/>
  <c r="W20" i="34"/>
  <c r="V20" i="34"/>
  <c r="U20" i="34"/>
  <c r="T20" i="34"/>
  <c r="S20" i="34"/>
  <c r="R20" i="34"/>
  <c r="Q20" i="34"/>
  <c r="P20" i="34"/>
  <c r="O20" i="34"/>
  <c r="N20" i="34"/>
  <c r="M20" i="34"/>
  <c r="L20" i="34"/>
  <c r="B20" i="34"/>
  <c r="AB19" i="34"/>
  <c r="AA19" i="34"/>
  <c r="Z19" i="34"/>
  <c r="Y19" i="34"/>
  <c r="X19" i="34"/>
  <c r="W19" i="34"/>
  <c r="V19" i="34"/>
  <c r="U19" i="34"/>
  <c r="T19" i="34"/>
  <c r="S19" i="34"/>
  <c r="R19" i="34"/>
  <c r="Q19" i="34"/>
  <c r="P19" i="34"/>
  <c r="O19" i="34"/>
  <c r="N19" i="34"/>
  <c r="M19" i="34"/>
  <c r="L19" i="34"/>
  <c r="B19" i="34"/>
  <c r="AB18" i="34"/>
  <c r="AA18" i="34"/>
  <c r="Z18" i="34"/>
  <c r="Y18" i="34"/>
  <c r="X18" i="34"/>
  <c r="W18" i="34"/>
  <c r="V18" i="34"/>
  <c r="U18" i="34"/>
  <c r="T18" i="34"/>
  <c r="S18" i="34"/>
  <c r="R18" i="34"/>
  <c r="Q18" i="34"/>
  <c r="P18" i="34"/>
  <c r="O18" i="34"/>
  <c r="N18" i="34"/>
  <c r="M18" i="34"/>
  <c r="L18" i="34"/>
  <c r="B18" i="34"/>
  <c r="AB17" i="34"/>
  <c r="AA17" i="34"/>
  <c r="Z17" i="34"/>
  <c r="Y17" i="34"/>
  <c r="X17" i="34"/>
  <c r="W17" i="34"/>
  <c r="V17" i="34"/>
  <c r="U17" i="34"/>
  <c r="T17" i="34"/>
  <c r="S17" i="34"/>
  <c r="R17" i="34"/>
  <c r="Q17" i="34"/>
  <c r="P17" i="34"/>
  <c r="O17" i="34"/>
  <c r="N17" i="34"/>
  <c r="M17" i="34"/>
  <c r="L17" i="34"/>
  <c r="B17" i="34"/>
  <c r="AB16" i="34"/>
  <c r="AA16" i="34"/>
  <c r="Z16" i="34"/>
  <c r="Y16" i="34"/>
  <c r="X16" i="34"/>
  <c r="W16" i="34"/>
  <c r="V16" i="34"/>
  <c r="U16" i="34"/>
  <c r="T16" i="34"/>
  <c r="S16" i="34"/>
  <c r="R16" i="34"/>
  <c r="Q16" i="34"/>
  <c r="P16" i="34"/>
  <c r="O16" i="34"/>
  <c r="N16" i="34"/>
  <c r="M16" i="34"/>
  <c r="L16" i="34"/>
  <c r="B16" i="34"/>
  <c r="AB15" i="34"/>
  <c r="AA15" i="34"/>
  <c r="Z15" i="34"/>
  <c r="Y15" i="34"/>
  <c r="X15" i="34"/>
  <c r="W15" i="34"/>
  <c r="V15" i="34"/>
  <c r="U15" i="34"/>
  <c r="T15" i="34"/>
  <c r="S15" i="34"/>
  <c r="R15" i="34"/>
  <c r="Q15" i="34"/>
  <c r="P15" i="34"/>
  <c r="O15" i="34"/>
  <c r="N15" i="34"/>
  <c r="M15" i="34"/>
  <c r="L15" i="34"/>
  <c r="B15" i="34"/>
  <c r="AB14" i="34"/>
  <c r="AA14" i="34"/>
  <c r="Z14" i="34"/>
  <c r="Y14" i="34"/>
  <c r="X14" i="34"/>
  <c r="W14" i="34"/>
  <c r="V14" i="34"/>
  <c r="U14" i="34"/>
  <c r="T14" i="34"/>
  <c r="S14" i="34"/>
  <c r="R14" i="34"/>
  <c r="Q14" i="34"/>
  <c r="P14" i="34"/>
  <c r="O14" i="34"/>
  <c r="N14" i="34"/>
  <c r="M14" i="34"/>
  <c r="L14" i="34"/>
  <c r="B14" i="34"/>
  <c r="AB13" i="34"/>
  <c r="AA13" i="34"/>
  <c r="Z13" i="34"/>
  <c r="Y13" i="34"/>
  <c r="X13" i="34"/>
  <c r="W13" i="34"/>
  <c r="V13" i="34"/>
  <c r="U13" i="34"/>
  <c r="T13" i="34"/>
  <c r="S13" i="34"/>
  <c r="R13" i="34"/>
  <c r="Q13" i="34"/>
  <c r="P13" i="34"/>
  <c r="O13" i="34"/>
  <c r="N13" i="34"/>
  <c r="M13" i="34"/>
  <c r="L13" i="34"/>
  <c r="B13" i="34"/>
  <c r="AB12" i="34"/>
  <c r="AA12" i="34"/>
  <c r="Z12" i="34"/>
  <c r="Y12" i="34"/>
  <c r="X12" i="34"/>
  <c r="W12" i="34"/>
  <c r="V12" i="34"/>
  <c r="U12" i="34"/>
  <c r="T12" i="34"/>
  <c r="S12" i="34"/>
  <c r="R12" i="34"/>
  <c r="Q12" i="34"/>
  <c r="P12" i="34"/>
  <c r="O12" i="34"/>
  <c r="N12" i="34"/>
  <c r="M12" i="34"/>
  <c r="L12" i="34"/>
  <c r="B12" i="34"/>
  <c r="AB11" i="34"/>
  <c r="AA11" i="34"/>
  <c r="Z11" i="34"/>
  <c r="Y11" i="34"/>
  <c r="X11" i="34"/>
  <c r="W11" i="34"/>
  <c r="V11" i="34"/>
  <c r="U11" i="34"/>
  <c r="T11" i="34"/>
  <c r="S11" i="34"/>
  <c r="R11" i="34"/>
  <c r="Q11" i="34"/>
  <c r="P11" i="34"/>
  <c r="O11" i="34"/>
  <c r="N11" i="34"/>
  <c r="M11" i="34"/>
  <c r="L11" i="34"/>
  <c r="B11" i="34"/>
  <c r="AB10" i="34"/>
  <c r="AA10" i="34"/>
  <c r="Z10" i="34"/>
  <c r="Y10" i="34"/>
  <c r="X10" i="34"/>
  <c r="W10" i="34"/>
  <c r="V10" i="34"/>
  <c r="U10" i="34"/>
  <c r="T10" i="34"/>
  <c r="S10" i="34"/>
  <c r="R10" i="34"/>
  <c r="Q10" i="34"/>
  <c r="P10" i="34"/>
  <c r="O10" i="34"/>
  <c r="N10" i="34"/>
  <c r="M10" i="34"/>
  <c r="L10" i="34"/>
  <c r="B10" i="34"/>
  <c r="AB9" i="34"/>
  <c r="AA9" i="34"/>
  <c r="Z9" i="34"/>
  <c r="Y9" i="34"/>
  <c r="X9" i="34"/>
  <c r="W9" i="34"/>
  <c r="V9" i="34"/>
  <c r="U9" i="34"/>
  <c r="T9" i="34"/>
  <c r="S9" i="34"/>
  <c r="R9" i="34"/>
  <c r="Q9" i="34"/>
  <c r="P9" i="34"/>
  <c r="O9" i="34"/>
  <c r="N9" i="34"/>
  <c r="M9" i="34"/>
  <c r="L9" i="34"/>
  <c r="B9" i="34"/>
  <c r="AB8" i="34"/>
  <c r="AA8" i="34"/>
  <c r="Z8" i="34"/>
  <c r="Y8" i="34"/>
  <c r="X8" i="34"/>
  <c r="W8" i="34"/>
  <c r="V8" i="34"/>
  <c r="U8" i="34"/>
  <c r="T8" i="34"/>
  <c r="S8" i="34"/>
  <c r="R8" i="34"/>
  <c r="Q8" i="34"/>
  <c r="P8" i="34"/>
  <c r="O8" i="34"/>
  <c r="N8" i="34"/>
  <c r="M8" i="34"/>
  <c r="L8" i="34"/>
  <c r="B8" i="34"/>
  <c r="AB7" i="34"/>
  <c r="AA7" i="34"/>
  <c r="Z7" i="34"/>
  <c r="Y7" i="34"/>
  <c r="X7" i="34"/>
  <c r="W7" i="34"/>
  <c r="V7" i="34"/>
  <c r="U7" i="34"/>
  <c r="T7" i="34"/>
  <c r="S7" i="34"/>
  <c r="R7" i="34"/>
  <c r="Q7" i="34"/>
  <c r="P7" i="34"/>
  <c r="O7" i="34"/>
  <c r="N7" i="34"/>
  <c r="M7" i="34"/>
  <c r="L7" i="34"/>
  <c r="B7" i="34"/>
  <c r="AB6" i="34"/>
  <c r="AA6" i="34"/>
  <c r="Z6" i="34"/>
  <c r="Y6" i="34"/>
  <c r="X6" i="34"/>
  <c r="W6" i="34"/>
  <c r="V6" i="34"/>
  <c r="U6" i="34"/>
  <c r="T6" i="34"/>
  <c r="S6" i="34"/>
  <c r="R6" i="34"/>
  <c r="Q6" i="34"/>
  <c r="P6" i="34"/>
  <c r="O6" i="34"/>
  <c r="N6" i="34"/>
  <c r="M6" i="34"/>
  <c r="L6" i="34"/>
  <c r="B6" i="34"/>
  <c r="AB5" i="34"/>
  <c r="AA5" i="34"/>
  <c r="Z5" i="34"/>
  <c r="Y5" i="34"/>
  <c r="X5" i="34"/>
  <c r="W5" i="34"/>
  <c r="V5" i="34"/>
  <c r="U5" i="34"/>
  <c r="T5" i="34"/>
  <c r="S5" i="34"/>
  <c r="R5" i="34"/>
  <c r="Q5" i="34"/>
  <c r="P5" i="34"/>
  <c r="O5" i="34"/>
  <c r="N5" i="34"/>
  <c r="M5" i="34"/>
  <c r="L5" i="34"/>
  <c r="B5" i="34"/>
  <c r="AB4" i="34"/>
  <c r="AA4" i="34"/>
  <c r="Z4" i="34"/>
  <c r="Y4" i="34"/>
  <c r="X4" i="34"/>
  <c r="W4" i="34"/>
  <c r="V4" i="34"/>
  <c r="U4" i="34"/>
  <c r="T4" i="34"/>
  <c r="S4" i="34"/>
  <c r="R4" i="34"/>
  <c r="Q4" i="34"/>
  <c r="P4" i="34"/>
  <c r="O4" i="34"/>
  <c r="N4" i="34"/>
  <c r="M4" i="34"/>
  <c r="L4" i="34"/>
  <c r="B4" i="34"/>
  <c r="AB3" i="34"/>
  <c r="AA3" i="34"/>
  <c r="Z3" i="34"/>
  <c r="Y3" i="34"/>
  <c r="X3" i="34"/>
  <c r="W3" i="34"/>
  <c r="V3" i="34"/>
  <c r="U3" i="34"/>
  <c r="T3" i="34"/>
  <c r="S3" i="34"/>
  <c r="R3" i="34"/>
  <c r="Q3" i="34"/>
  <c r="P3" i="34"/>
  <c r="O3" i="34"/>
  <c r="N3" i="34"/>
  <c r="M3" i="34"/>
  <c r="L3" i="34"/>
  <c r="B3" i="34"/>
  <c r="P3" i="32" l="1"/>
  <c r="AB4" i="32" l="1"/>
  <c r="AB5" i="32"/>
  <c r="AB6" i="32"/>
  <c r="AB7" i="32"/>
  <c r="AB8" i="32"/>
  <c r="AB9" i="32"/>
  <c r="AB10" i="32"/>
  <c r="AB11" i="32"/>
  <c r="AB12" i="32"/>
  <c r="AB13" i="32"/>
  <c r="AB14" i="32"/>
  <c r="AB15" i="32"/>
  <c r="AB16" i="32"/>
  <c r="AB17" i="32"/>
  <c r="AB3" i="32"/>
  <c r="AA4" i="32"/>
  <c r="AA5" i="32"/>
  <c r="AA6" i="32"/>
  <c r="AA7" i="32"/>
  <c r="AA8" i="32"/>
  <c r="AA9" i="32"/>
  <c r="AA10" i="32"/>
  <c r="AA11" i="32"/>
  <c r="AA12" i="32"/>
  <c r="AA13" i="32"/>
  <c r="AA14" i="32"/>
  <c r="AA15" i="32"/>
  <c r="AA16" i="32"/>
  <c r="AA17" i="32"/>
  <c r="AA3" i="32"/>
  <c r="Z4" i="32"/>
  <c r="Z5" i="32"/>
  <c r="Z6" i="32"/>
  <c r="Z7" i="32"/>
  <c r="Z8" i="32"/>
  <c r="Z9" i="32"/>
  <c r="Z10" i="32"/>
  <c r="Z11" i="32"/>
  <c r="Z12" i="32"/>
  <c r="Z13" i="32"/>
  <c r="Z14" i="32"/>
  <c r="Z15" i="32"/>
  <c r="Z16" i="32"/>
  <c r="Z17" i="32"/>
  <c r="Z3" i="32"/>
  <c r="Y4" i="32"/>
  <c r="Y5" i="32"/>
  <c r="Y6" i="32"/>
  <c r="Y7" i="32"/>
  <c r="Y8" i="32"/>
  <c r="Y9" i="32"/>
  <c r="Y10" i="32"/>
  <c r="Y11" i="32"/>
  <c r="Y12" i="32"/>
  <c r="Y13" i="32"/>
  <c r="Y14" i="32"/>
  <c r="Y15" i="32"/>
  <c r="Y16" i="32"/>
  <c r="Y17" i="32"/>
  <c r="Y3" i="32"/>
  <c r="X4" i="32"/>
  <c r="X5" i="32"/>
  <c r="X6" i="32"/>
  <c r="X7" i="32"/>
  <c r="X8" i="32"/>
  <c r="X9" i="32"/>
  <c r="X10" i="32"/>
  <c r="X11" i="32"/>
  <c r="X12" i="32"/>
  <c r="X13" i="32"/>
  <c r="X14" i="32"/>
  <c r="X15" i="32"/>
  <c r="X16" i="32"/>
  <c r="X17" i="32"/>
  <c r="X3" i="32"/>
  <c r="W4" i="32"/>
  <c r="W5" i="32"/>
  <c r="W6" i="32"/>
  <c r="W7" i="32"/>
  <c r="W8" i="32"/>
  <c r="W9" i="32"/>
  <c r="W10" i="32"/>
  <c r="W11" i="32"/>
  <c r="W12" i="32"/>
  <c r="W13" i="32"/>
  <c r="W14" i="32"/>
  <c r="W15" i="32"/>
  <c r="W16" i="32"/>
  <c r="W17" i="32"/>
  <c r="W3" i="32"/>
  <c r="V4" i="32"/>
  <c r="V5" i="32"/>
  <c r="V6" i="32"/>
  <c r="V7" i="32"/>
  <c r="V8" i="32"/>
  <c r="V9" i="32"/>
  <c r="V10" i="32"/>
  <c r="V11" i="32"/>
  <c r="V12" i="32"/>
  <c r="V13" i="32"/>
  <c r="V14" i="32"/>
  <c r="V15" i="32"/>
  <c r="V16" i="32"/>
  <c r="V17" i="32"/>
  <c r="V3" i="32"/>
  <c r="M4" i="32"/>
  <c r="M5" i="32"/>
  <c r="M6" i="32"/>
  <c r="M7" i="32"/>
  <c r="M8" i="32"/>
  <c r="M9" i="32"/>
  <c r="M10" i="32"/>
  <c r="M11" i="32"/>
  <c r="M12" i="32"/>
  <c r="M13" i="32"/>
  <c r="M14" i="32"/>
  <c r="M15" i="32"/>
  <c r="M16" i="32"/>
  <c r="M17" i="32"/>
  <c r="M3" i="32"/>
  <c r="U3" i="32"/>
  <c r="T3" i="32"/>
  <c r="S3" i="32"/>
  <c r="R3" i="32"/>
  <c r="Q3" i="32"/>
  <c r="O3" i="32"/>
  <c r="N3" i="32"/>
  <c r="L3" i="32"/>
  <c r="B4" i="32"/>
  <c r="B5" i="32"/>
  <c r="B6" i="32"/>
  <c r="B7" i="32"/>
  <c r="B8" i="32"/>
  <c r="B9" i="32"/>
  <c r="B10" i="32"/>
  <c r="B11" i="32"/>
  <c r="B12" i="32"/>
  <c r="B13" i="32"/>
  <c r="B14" i="32"/>
  <c r="B15" i="32"/>
  <c r="B16" i="32"/>
  <c r="B17" i="32"/>
  <c r="B3" i="32"/>
  <c r="U4" i="32"/>
  <c r="U5" i="32"/>
  <c r="U6" i="32"/>
  <c r="U7" i="32"/>
  <c r="U8" i="32"/>
  <c r="U9" i="32"/>
  <c r="U10" i="32"/>
  <c r="U11" i="32"/>
  <c r="U12" i="32"/>
  <c r="U13" i="32"/>
  <c r="U14" i="32"/>
  <c r="U15" i="32"/>
  <c r="U16" i="32"/>
  <c r="U17" i="32"/>
  <c r="T4" i="32"/>
  <c r="T5" i="32"/>
  <c r="T6" i="32"/>
  <c r="T7" i="32"/>
  <c r="T8" i="32"/>
  <c r="T9" i="32"/>
  <c r="T10" i="32"/>
  <c r="T11" i="32"/>
  <c r="T12" i="32"/>
  <c r="T13" i="32"/>
  <c r="T14" i="32"/>
  <c r="T15" i="32"/>
  <c r="T16" i="32"/>
  <c r="T17" i="32"/>
  <c r="S4" i="32"/>
  <c r="S5" i="32"/>
  <c r="S6" i="32"/>
  <c r="S7" i="32"/>
  <c r="S8" i="32"/>
  <c r="S9" i="32"/>
  <c r="S10" i="32"/>
  <c r="S11" i="32"/>
  <c r="S12" i="32"/>
  <c r="S13" i="32"/>
  <c r="S14" i="32"/>
  <c r="S15" i="32"/>
  <c r="S16" i="32"/>
  <c r="S17" i="32"/>
  <c r="R4" i="32"/>
  <c r="R5" i="32"/>
  <c r="R6" i="32"/>
  <c r="R7" i="32"/>
  <c r="R8" i="32"/>
  <c r="R9" i="32"/>
  <c r="R10" i="32"/>
  <c r="R11" i="32"/>
  <c r="R12" i="32"/>
  <c r="R13" i="32"/>
  <c r="R14" i="32"/>
  <c r="R15" i="32"/>
  <c r="R16" i="32"/>
  <c r="R17" i="32"/>
  <c r="Q4" i="32"/>
  <c r="Q5" i="32"/>
  <c r="Q6" i="32"/>
  <c r="Q7" i="32"/>
  <c r="Q8" i="32"/>
  <c r="Q9" i="32"/>
  <c r="Q10" i="32"/>
  <c r="Q11" i="32"/>
  <c r="Q12" i="32"/>
  <c r="Q13" i="32"/>
  <c r="Q14" i="32"/>
  <c r="Q15" i="32"/>
  <c r="Q16" i="32"/>
  <c r="Q17" i="32"/>
  <c r="P4" i="32"/>
  <c r="P5" i="32"/>
  <c r="P6" i="32"/>
  <c r="P7" i="32"/>
  <c r="P8" i="32"/>
  <c r="P9" i="32"/>
  <c r="P10" i="32"/>
  <c r="P11" i="32"/>
  <c r="P12" i="32"/>
  <c r="P13" i="32"/>
  <c r="P14" i="32"/>
  <c r="P15" i="32"/>
  <c r="P16" i="32"/>
  <c r="P17" i="32"/>
  <c r="O4" i="32"/>
  <c r="O5" i="32"/>
  <c r="O6" i="32"/>
  <c r="O7" i="32"/>
  <c r="O8" i="32"/>
  <c r="O9" i="32"/>
  <c r="O10" i="32"/>
  <c r="O11" i="32"/>
  <c r="O12" i="32"/>
  <c r="O13" i="32"/>
  <c r="O14" i="32"/>
  <c r="O15" i="32"/>
  <c r="O16" i="32"/>
  <c r="O17" i="32"/>
  <c r="N4" i="32"/>
  <c r="N5" i="32"/>
  <c r="N6" i="32"/>
  <c r="N7" i="32"/>
  <c r="N8" i="32"/>
  <c r="N9" i="32"/>
  <c r="N10" i="32"/>
  <c r="N11" i="32"/>
  <c r="N12" i="32"/>
  <c r="N13" i="32"/>
  <c r="N14" i="32"/>
  <c r="N15" i="32"/>
  <c r="N16" i="32"/>
  <c r="N17" i="32"/>
  <c r="L4" i="32"/>
  <c r="L5" i="32"/>
  <c r="L6" i="32"/>
  <c r="L7" i="32"/>
  <c r="L8" i="32"/>
  <c r="L9" i="32"/>
  <c r="L10" i="32"/>
  <c r="L11" i="32"/>
  <c r="L12" i="32"/>
  <c r="L13" i="32"/>
  <c r="L14" i="32"/>
  <c r="L15" i="32"/>
  <c r="L16" i="32"/>
  <c r="L17" i="32"/>
  <c r="BO32" i="17" l="1"/>
  <c r="BO21" i="17" l="1"/>
  <c r="BO16" i="17" l="1"/>
  <c r="BO48" i="17" l="1"/>
  <c r="BO15" i="17" l="1"/>
  <c r="BO24" i="17" l="1"/>
  <c r="BO22" i="17"/>
  <c r="BO18" i="17"/>
  <c r="B33" i="33" l="1"/>
  <c r="BO26" i="17"/>
  <c r="BO23" i="17"/>
  <c r="BO13" i="17"/>
  <c r="BO7" i="17"/>
  <c r="BO5" i="17"/>
  <c r="BO4" i="17"/>
  <c r="S22" i="19"/>
  <c r="U22" i="19" s="1"/>
  <c r="X22" i="19" s="1"/>
  <c r="BF5" i="17"/>
  <c r="BI5" i="17" s="1"/>
  <c r="BK5" i="17" s="1"/>
  <c r="BN5" i="17" s="1"/>
  <c r="BF6" i="17"/>
  <c r="BF7" i="17"/>
  <c r="BI7" i="17" s="1"/>
  <c r="BK7" i="17" s="1"/>
  <c r="BN7" i="17" s="1"/>
  <c r="BF44" i="17"/>
  <c r="BF8" i="17"/>
  <c r="BF45" i="17"/>
  <c r="BF9" i="17"/>
  <c r="BF10" i="17"/>
  <c r="BI10" i="17" s="1"/>
  <c r="BK10" i="17" s="1"/>
  <c r="BN10" i="17" s="1"/>
  <c r="BF11" i="17"/>
  <c r="BF12" i="17"/>
  <c r="BF13" i="17"/>
  <c r="BI13" i="17" s="1"/>
  <c r="BK13" i="17" s="1"/>
  <c r="BN13" i="17" s="1"/>
  <c r="BF46" i="17"/>
  <c r="BF14" i="17"/>
  <c r="BF15" i="17"/>
  <c r="BF16" i="17"/>
  <c r="BI16" i="17" s="1"/>
  <c r="BK16" i="17" s="1"/>
  <c r="BN16" i="17" s="1"/>
  <c r="BF17" i="17"/>
  <c r="BF49" i="17"/>
  <c r="BF18" i="17"/>
  <c r="BF19" i="17"/>
  <c r="BF20" i="17"/>
  <c r="BF21" i="17"/>
  <c r="BI21" i="17" s="1"/>
  <c r="BK21" i="17" s="1"/>
  <c r="BN21" i="17" s="1"/>
  <c r="BF22" i="17"/>
  <c r="BI22" i="17" s="1"/>
  <c r="BK22" i="17" s="1"/>
  <c r="BN22" i="17" s="1"/>
  <c r="BF23" i="17"/>
  <c r="BI23" i="17" s="1"/>
  <c r="BK23" i="17" s="1"/>
  <c r="BN23" i="17" s="1"/>
  <c r="BF50" i="17"/>
  <c r="BF24" i="17"/>
  <c r="BF25" i="17"/>
  <c r="BF26" i="17"/>
  <c r="BI26" i="17" s="1"/>
  <c r="BK26" i="17" s="1"/>
  <c r="BN26" i="17" s="1"/>
  <c r="BF27" i="17"/>
  <c r="BF28" i="17"/>
  <c r="BF29" i="17"/>
  <c r="BI29" i="17" s="1"/>
  <c r="BK29" i="17" s="1"/>
  <c r="BN29" i="17" s="1"/>
  <c r="BF30" i="17"/>
  <c r="BF41" i="17"/>
  <c r="BF31" i="17"/>
  <c r="BF32" i="17"/>
  <c r="BF33" i="17"/>
  <c r="BI33" i="17" s="1"/>
  <c r="BK33" i="17" s="1"/>
  <c r="BN33" i="17" s="1"/>
  <c r="BF34" i="17"/>
  <c r="BF48" i="17"/>
  <c r="BF35" i="17"/>
  <c r="BF36" i="17"/>
  <c r="BF47" i="17"/>
  <c r="BF37" i="17"/>
  <c r="BF38" i="17"/>
  <c r="BF4" i="17"/>
  <c r="BI4" i="17" s="1"/>
  <c r="BK4" i="17" s="1"/>
  <c r="BN4" i="17" s="1"/>
  <c r="AG207" i="19"/>
  <c r="Y207" i="19"/>
  <c r="V207" i="19"/>
  <c r="P207" i="19"/>
  <c r="O207" i="19"/>
  <c r="N207" i="19"/>
  <c r="D207" i="19"/>
  <c r="B207" i="19"/>
  <c r="AG206" i="19"/>
  <c r="Y206" i="19"/>
  <c r="P206" i="19"/>
  <c r="O206" i="19"/>
  <c r="N206" i="19"/>
  <c r="D206" i="19"/>
  <c r="B206" i="19"/>
  <c r="AG205" i="19"/>
  <c r="Y205" i="19"/>
  <c r="P205" i="19"/>
  <c r="O205" i="19"/>
  <c r="N205" i="19"/>
  <c r="D205" i="19"/>
  <c r="B205" i="19"/>
  <c r="AG204" i="19"/>
  <c r="Y204" i="19"/>
  <c r="P204" i="19"/>
  <c r="O204" i="19"/>
  <c r="N204" i="19"/>
  <c r="D204" i="19"/>
  <c r="B204" i="19"/>
  <c r="AG203" i="19"/>
  <c r="Y203" i="19"/>
  <c r="P203" i="19"/>
  <c r="O203" i="19"/>
  <c r="N203" i="19"/>
  <c r="D203" i="19"/>
  <c r="B203" i="19"/>
  <c r="AG202" i="19"/>
  <c r="Y202" i="19"/>
  <c r="V202" i="19"/>
  <c r="P202" i="19"/>
  <c r="O202" i="19"/>
  <c r="N202" i="19"/>
  <c r="D202" i="19"/>
  <c r="B202" i="19"/>
  <c r="AG201" i="19"/>
  <c r="Y201" i="19"/>
  <c r="V201" i="19"/>
  <c r="P201" i="19"/>
  <c r="S201" i="19" s="1"/>
  <c r="U201" i="19" s="1"/>
  <c r="X201" i="19" s="1"/>
  <c r="O201" i="19"/>
  <c r="N201" i="19"/>
  <c r="D201" i="19"/>
  <c r="B201" i="19"/>
  <c r="AG200" i="19"/>
  <c r="Y200" i="19"/>
  <c r="V200" i="19"/>
  <c r="P200" i="19"/>
  <c r="O200" i="19"/>
  <c r="N200" i="19"/>
  <c r="D200" i="19"/>
  <c r="B200" i="19"/>
  <c r="AG199" i="19"/>
  <c r="Y199" i="19"/>
  <c r="V199" i="19"/>
  <c r="P199" i="19"/>
  <c r="S199" i="19" s="1"/>
  <c r="U199" i="19" s="1"/>
  <c r="X199" i="19" s="1"/>
  <c r="O199" i="19"/>
  <c r="N199" i="19"/>
  <c r="D199" i="19"/>
  <c r="B199" i="19"/>
  <c r="AG198" i="19"/>
  <c r="Y198" i="19"/>
  <c r="V198" i="19"/>
  <c r="P198" i="19"/>
  <c r="O198" i="19"/>
  <c r="N198" i="19"/>
  <c r="D198" i="19"/>
  <c r="B198" i="19"/>
  <c r="AG197" i="19"/>
  <c r="Y197" i="19"/>
  <c r="V197" i="19"/>
  <c r="P197" i="19"/>
  <c r="S197" i="19" s="1"/>
  <c r="U197" i="19" s="1"/>
  <c r="X197" i="19" s="1"/>
  <c r="O197" i="19"/>
  <c r="N197" i="19"/>
  <c r="D197" i="19"/>
  <c r="B197" i="19"/>
  <c r="AG196" i="19"/>
  <c r="Y196" i="19"/>
  <c r="V196" i="19"/>
  <c r="P196" i="19"/>
  <c r="O196" i="19"/>
  <c r="N196" i="19"/>
  <c r="D196" i="19"/>
  <c r="B196" i="19"/>
  <c r="AG195" i="19"/>
  <c r="Y195" i="19"/>
  <c r="V195" i="19"/>
  <c r="P195" i="19"/>
  <c r="S195" i="19" s="1"/>
  <c r="U195" i="19" s="1"/>
  <c r="X195" i="19" s="1"/>
  <c r="O195" i="19"/>
  <c r="N195" i="19"/>
  <c r="D195" i="19"/>
  <c r="B195" i="19"/>
  <c r="AG194" i="19"/>
  <c r="Y194" i="19"/>
  <c r="V194" i="19"/>
  <c r="P194" i="19"/>
  <c r="O194" i="19"/>
  <c r="N194" i="19"/>
  <c r="D194" i="19"/>
  <c r="B194" i="19"/>
  <c r="AG193" i="19"/>
  <c r="Y193" i="19"/>
  <c r="V193" i="19"/>
  <c r="P193" i="19"/>
  <c r="S193" i="19" s="1"/>
  <c r="U193" i="19" s="1"/>
  <c r="X193" i="19" s="1"/>
  <c r="O193" i="19"/>
  <c r="N193" i="19"/>
  <c r="D193" i="19"/>
  <c r="B193" i="19"/>
  <c r="AG192" i="19"/>
  <c r="Y192" i="19"/>
  <c r="P192" i="19"/>
  <c r="S192" i="19" s="1"/>
  <c r="U192" i="19" s="1"/>
  <c r="X192" i="19" s="1"/>
  <c r="O192" i="19"/>
  <c r="N192" i="19"/>
  <c r="D192" i="19"/>
  <c r="B192" i="19"/>
  <c r="AG191" i="19"/>
  <c r="Y191" i="19"/>
  <c r="P191" i="19"/>
  <c r="S191" i="19" s="1"/>
  <c r="U191" i="19" s="1"/>
  <c r="X191" i="19" s="1"/>
  <c r="O191" i="19"/>
  <c r="N191" i="19"/>
  <c r="D191" i="19"/>
  <c r="B191" i="19"/>
  <c r="AG190" i="19"/>
  <c r="Y190" i="19"/>
  <c r="V190" i="19"/>
  <c r="P190" i="19"/>
  <c r="O190" i="19"/>
  <c r="N190" i="19"/>
  <c r="D190" i="19"/>
  <c r="B190" i="19"/>
  <c r="AG189" i="19"/>
  <c r="Y189" i="19"/>
  <c r="V189" i="19"/>
  <c r="P189" i="19"/>
  <c r="O189" i="19"/>
  <c r="N189" i="19"/>
  <c r="D189" i="19"/>
  <c r="B189" i="19"/>
  <c r="AG188" i="19"/>
  <c r="Y188" i="19"/>
  <c r="V188" i="19"/>
  <c r="P188" i="19"/>
  <c r="O188" i="19"/>
  <c r="N188" i="19"/>
  <c r="D188" i="19"/>
  <c r="B188" i="19"/>
  <c r="AG187" i="19"/>
  <c r="Y187" i="19"/>
  <c r="V187" i="19"/>
  <c r="P187" i="19"/>
  <c r="S187" i="19" s="1"/>
  <c r="U187" i="19" s="1"/>
  <c r="X187" i="19" s="1"/>
  <c r="O187" i="19"/>
  <c r="N187" i="19"/>
  <c r="D187" i="19"/>
  <c r="B187" i="19"/>
  <c r="AG186" i="19"/>
  <c r="Y186" i="19"/>
  <c r="V186" i="19"/>
  <c r="P186" i="19"/>
  <c r="S186" i="19" s="1"/>
  <c r="U186" i="19" s="1"/>
  <c r="X186" i="19" s="1"/>
  <c r="O186" i="19"/>
  <c r="N186" i="19"/>
  <c r="D186" i="19"/>
  <c r="B186" i="19"/>
  <c r="AG185" i="19"/>
  <c r="Y185" i="19"/>
  <c r="V185" i="19"/>
  <c r="P185" i="19"/>
  <c r="O185" i="19"/>
  <c r="N185" i="19"/>
  <c r="D185" i="19"/>
  <c r="B185" i="19"/>
  <c r="AG184" i="19"/>
  <c r="Y184" i="19"/>
  <c r="V184" i="19"/>
  <c r="P184" i="19"/>
  <c r="O184" i="19"/>
  <c r="N184" i="19"/>
  <c r="D184" i="19"/>
  <c r="B184" i="19"/>
  <c r="AG183" i="19"/>
  <c r="Y183" i="19"/>
  <c r="V183" i="19"/>
  <c r="P183" i="19"/>
  <c r="O183" i="19"/>
  <c r="N183" i="19"/>
  <c r="D183" i="19"/>
  <c r="B183" i="19"/>
  <c r="AG182" i="19"/>
  <c r="Y182" i="19"/>
  <c r="V182" i="19"/>
  <c r="P182" i="19"/>
  <c r="S182" i="19" s="1"/>
  <c r="U182" i="19" s="1"/>
  <c r="X182" i="19" s="1"/>
  <c r="O182" i="19"/>
  <c r="N182" i="19"/>
  <c r="D182" i="19"/>
  <c r="B182" i="19"/>
  <c r="AG181" i="19"/>
  <c r="Y181" i="19"/>
  <c r="V181" i="19"/>
  <c r="P181" i="19"/>
  <c r="S181" i="19" s="1"/>
  <c r="U181" i="19" s="1"/>
  <c r="X181" i="19" s="1"/>
  <c r="O181" i="19"/>
  <c r="N181" i="19"/>
  <c r="D181" i="19"/>
  <c r="B181" i="19"/>
  <c r="AG180" i="19"/>
  <c r="Y180" i="19"/>
  <c r="V180" i="19"/>
  <c r="P180" i="19"/>
  <c r="O180" i="19"/>
  <c r="N180" i="19"/>
  <c r="D180" i="19"/>
  <c r="B180" i="19"/>
  <c r="AG179" i="19"/>
  <c r="Y179" i="19"/>
  <c r="V179" i="19"/>
  <c r="P179" i="19"/>
  <c r="O179" i="19"/>
  <c r="N179" i="19"/>
  <c r="D179" i="19"/>
  <c r="B179" i="19"/>
  <c r="AG178" i="19"/>
  <c r="Y178" i="19"/>
  <c r="V178" i="19"/>
  <c r="P178" i="19"/>
  <c r="O178" i="19"/>
  <c r="N178" i="19"/>
  <c r="D178" i="19"/>
  <c r="B178" i="19"/>
  <c r="AG177" i="19"/>
  <c r="Y177" i="19"/>
  <c r="V177" i="19"/>
  <c r="P177" i="19"/>
  <c r="O177" i="19"/>
  <c r="N177" i="19"/>
  <c r="D177" i="19"/>
  <c r="B177" i="19"/>
  <c r="AG176" i="19"/>
  <c r="Y176" i="19"/>
  <c r="V176" i="19"/>
  <c r="P176" i="19"/>
  <c r="O176" i="19"/>
  <c r="N176" i="19"/>
  <c r="D176" i="19"/>
  <c r="B176" i="19"/>
  <c r="AG175" i="19"/>
  <c r="Y175" i="19"/>
  <c r="V175" i="19"/>
  <c r="P175" i="19"/>
  <c r="O175" i="19"/>
  <c r="N175" i="19"/>
  <c r="D175" i="19"/>
  <c r="B175" i="19"/>
  <c r="AG174" i="19"/>
  <c r="Y174" i="19"/>
  <c r="V174" i="19"/>
  <c r="P174" i="19"/>
  <c r="S174" i="19" s="1"/>
  <c r="U174" i="19" s="1"/>
  <c r="X174" i="19" s="1"/>
  <c r="O174" i="19"/>
  <c r="D174" i="19"/>
  <c r="B174" i="19"/>
  <c r="AG173" i="19"/>
  <c r="Y173" i="19"/>
  <c r="V173" i="19"/>
  <c r="P173" i="19"/>
  <c r="S173" i="19" s="1"/>
  <c r="U173" i="19" s="1"/>
  <c r="X173" i="19" s="1"/>
  <c r="O173" i="19"/>
  <c r="D173" i="19"/>
  <c r="B173" i="19"/>
  <c r="AG172" i="19"/>
  <c r="Y172" i="19"/>
  <c r="V172" i="19"/>
  <c r="P172" i="19"/>
  <c r="O172" i="19"/>
  <c r="N172" i="19"/>
  <c r="D172" i="19"/>
  <c r="B172" i="19"/>
  <c r="AG171" i="19"/>
  <c r="Y171" i="19"/>
  <c r="V171" i="19"/>
  <c r="P171" i="19"/>
  <c r="O171" i="19"/>
  <c r="N171" i="19"/>
  <c r="D171" i="19"/>
  <c r="B171" i="19"/>
  <c r="AG170" i="19"/>
  <c r="Y170" i="19"/>
  <c r="V170" i="19"/>
  <c r="P170" i="19"/>
  <c r="O170" i="19"/>
  <c r="N170" i="19"/>
  <c r="D170" i="19"/>
  <c r="B170" i="19"/>
  <c r="AG169" i="19"/>
  <c r="Y169" i="19"/>
  <c r="V169" i="19"/>
  <c r="P169" i="19"/>
  <c r="S169" i="19" s="1"/>
  <c r="U169" i="19" s="1"/>
  <c r="X169" i="19" s="1"/>
  <c r="O169" i="19"/>
  <c r="D169" i="19"/>
  <c r="B169" i="19"/>
  <c r="AG168" i="19"/>
  <c r="Y168" i="19"/>
  <c r="V168" i="19"/>
  <c r="P168" i="19"/>
  <c r="O168" i="19"/>
  <c r="N168" i="19"/>
  <c r="D168" i="19"/>
  <c r="B168" i="19"/>
  <c r="AG167" i="19"/>
  <c r="Y167" i="19"/>
  <c r="P167" i="19"/>
  <c r="O167" i="19"/>
  <c r="D167" i="19"/>
  <c r="B167" i="19"/>
  <c r="AG166" i="19"/>
  <c r="Y166" i="19"/>
  <c r="V166" i="19"/>
  <c r="P166" i="19"/>
  <c r="O166" i="19"/>
  <c r="N166" i="19"/>
  <c r="D166" i="19"/>
  <c r="B166" i="19"/>
  <c r="AG165" i="19"/>
  <c r="Y165" i="19"/>
  <c r="V165" i="19"/>
  <c r="P165" i="19"/>
  <c r="S165" i="19" s="1"/>
  <c r="U165" i="19" s="1"/>
  <c r="X165" i="19" s="1"/>
  <c r="O165" i="19"/>
  <c r="N165" i="19"/>
  <c r="D165" i="19"/>
  <c r="B165" i="19"/>
  <c r="AG164" i="19"/>
  <c r="Y164" i="19"/>
  <c r="V164" i="19"/>
  <c r="P164" i="19"/>
  <c r="S164" i="19" s="1"/>
  <c r="U164" i="19" s="1"/>
  <c r="X164" i="19" s="1"/>
  <c r="O164" i="19"/>
  <c r="N164" i="19"/>
  <c r="D164" i="19"/>
  <c r="B164" i="19"/>
  <c r="AG163" i="19"/>
  <c r="Y163" i="19"/>
  <c r="V163" i="19"/>
  <c r="P163" i="19"/>
  <c r="S163" i="19" s="1"/>
  <c r="U163" i="19" s="1"/>
  <c r="X163" i="19" s="1"/>
  <c r="O163" i="19"/>
  <c r="D163" i="19"/>
  <c r="B163" i="19"/>
  <c r="AG162" i="19"/>
  <c r="Y162" i="19"/>
  <c r="V162" i="19"/>
  <c r="P162" i="19"/>
  <c r="S162" i="19" s="1"/>
  <c r="U162" i="19" s="1"/>
  <c r="X162" i="19" s="1"/>
  <c r="O162" i="19"/>
  <c r="N162" i="19"/>
  <c r="D162" i="19"/>
  <c r="B162" i="19"/>
  <c r="AG161" i="19"/>
  <c r="Y161" i="19"/>
  <c r="V161" i="19"/>
  <c r="P161" i="19"/>
  <c r="O161" i="19"/>
  <c r="D161" i="19"/>
  <c r="B161" i="19"/>
  <c r="AG160" i="19"/>
  <c r="Y160" i="19"/>
  <c r="P160" i="19"/>
  <c r="O160" i="19"/>
  <c r="D160" i="19"/>
  <c r="B160" i="19"/>
  <c r="AG159" i="19"/>
  <c r="Y159" i="19"/>
  <c r="V159" i="19"/>
  <c r="P159" i="19"/>
  <c r="S159" i="19" s="1"/>
  <c r="U159" i="19" s="1"/>
  <c r="X159" i="19" s="1"/>
  <c r="O159" i="19"/>
  <c r="N159" i="19"/>
  <c r="D159" i="19"/>
  <c r="B159" i="19"/>
  <c r="AG158" i="19"/>
  <c r="Y158" i="19"/>
  <c r="P158" i="19"/>
  <c r="O158" i="19"/>
  <c r="D158" i="19"/>
  <c r="B158" i="19"/>
  <c r="AG157" i="19"/>
  <c r="Y157" i="19"/>
  <c r="V157" i="19"/>
  <c r="P157" i="19"/>
  <c r="S157" i="19" s="1"/>
  <c r="U157" i="19" s="1"/>
  <c r="X157" i="19" s="1"/>
  <c r="O157" i="19"/>
  <c r="N157" i="19"/>
  <c r="D157" i="19"/>
  <c r="B157" i="19"/>
  <c r="AG156" i="19"/>
  <c r="Y156" i="19"/>
  <c r="V156" i="19"/>
  <c r="P156" i="19"/>
  <c r="O156" i="19"/>
  <c r="D156" i="19"/>
  <c r="B156" i="19"/>
  <c r="AG155" i="19"/>
  <c r="Y155" i="19"/>
  <c r="V155" i="19"/>
  <c r="P155" i="19"/>
  <c r="O155" i="19"/>
  <c r="N155" i="19"/>
  <c r="D155" i="19"/>
  <c r="B155" i="19"/>
  <c r="AG154" i="19"/>
  <c r="Y154" i="19"/>
  <c r="V154" i="19"/>
  <c r="P154" i="19"/>
  <c r="S154" i="19" s="1"/>
  <c r="U154" i="19" s="1"/>
  <c r="X154" i="19" s="1"/>
  <c r="O154" i="19"/>
  <c r="N154" i="19"/>
  <c r="D154" i="19"/>
  <c r="B154" i="19"/>
  <c r="AG153" i="19"/>
  <c r="Y153" i="19"/>
  <c r="V153" i="19"/>
  <c r="P153" i="19"/>
  <c r="S153" i="19" s="1"/>
  <c r="U153" i="19" s="1"/>
  <c r="X153" i="19" s="1"/>
  <c r="O153" i="19"/>
  <c r="N153" i="19"/>
  <c r="D153" i="19"/>
  <c r="B153" i="19"/>
  <c r="AG152" i="19"/>
  <c r="Y152" i="19"/>
  <c r="P152" i="19"/>
  <c r="S152" i="19" s="1"/>
  <c r="U152" i="19" s="1"/>
  <c r="X152" i="19" s="1"/>
  <c r="O152" i="19"/>
  <c r="N152" i="19"/>
  <c r="D152" i="19"/>
  <c r="B152" i="19"/>
  <c r="AG151" i="19"/>
  <c r="Y151" i="19"/>
  <c r="V151" i="19"/>
  <c r="P151" i="19"/>
  <c r="S151" i="19" s="1"/>
  <c r="U151" i="19" s="1"/>
  <c r="X151" i="19" s="1"/>
  <c r="O151" i="19"/>
  <c r="N151" i="19"/>
  <c r="D151" i="19"/>
  <c r="B151" i="19"/>
  <c r="AG150" i="19"/>
  <c r="Y150" i="19"/>
  <c r="P150" i="19"/>
  <c r="O150" i="19"/>
  <c r="N150" i="19"/>
  <c r="D150" i="19"/>
  <c r="B150" i="19"/>
  <c r="AG149" i="19"/>
  <c r="Y149" i="19"/>
  <c r="V149" i="19"/>
  <c r="P149" i="19"/>
  <c r="O149" i="19"/>
  <c r="N149" i="19"/>
  <c r="D149" i="19"/>
  <c r="B149" i="19"/>
  <c r="AG148" i="19"/>
  <c r="Y148" i="19"/>
  <c r="P148" i="19"/>
  <c r="S148" i="19" s="1"/>
  <c r="U148" i="19" s="1"/>
  <c r="X148" i="19" s="1"/>
  <c r="O148" i="19"/>
  <c r="D148" i="19"/>
  <c r="B148" i="19"/>
  <c r="AG147" i="19"/>
  <c r="Y147" i="19"/>
  <c r="P147" i="19"/>
  <c r="O147" i="19"/>
  <c r="N147" i="19"/>
  <c r="D147" i="19"/>
  <c r="B147" i="19"/>
  <c r="AG146" i="19"/>
  <c r="Y146" i="19"/>
  <c r="P146" i="19"/>
  <c r="S146" i="19" s="1"/>
  <c r="U146" i="19" s="1"/>
  <c r="X146" i="19" s="1"/>
  <c r="O146" i="19"/>
  <c r="N146" i="19"/>
  <c r="D146" i="19"/>
  <c r="B146" i="19"/>
  <c r="AG145" i="19"/>
  <c r="Y145" i="19"/>
  <c r="V145" i="19"/>
  <c r="P145" i="19"/>
  <c r="S145" i="19" s="1"/>
  <c r="U145" i="19" s="1"/>
  <c r="X145" i="19" s="1"/>
  <c r="O145" i="19"/>
  <c r="N145" i="19"/>
  <c r="D145" i="19"/>
  <c r="B145" i="19"/>
  <c r="AG144" i="19"/>
  <c r="Y144" i="19"/>
  <c r="V144" i="19"/>
  <c r="P144" i="19"/>
  <c r="S144" i="19" s="1"/>
  <c r="U144" i="19" s="1"/>
  <c r="X144" i="19" s="1"/>
  <c r="O144" i="19"/>
  <c r="N144" i="19"/>
  <c r="D144" i="19"/>
  <c r="B144" i="19"/>
  <c r="AG143" i="19"/>
  <c r="Y143" i="19"/>
  <c r="P143" i="19"/>
  <c r="O143" i="19"/>
  <c r="N143" i="19"/>
  <c r="D143" i="19"/>
  <c r="B143" i="19"/>
  <c r="AG142" i="19"/>
  <c r="Y142" i="19"/>
  <c r="V142" i="19"/>
  <c r="P142" i="19"/>
  <c r="O142" i="19"/>
  <c r="N142" i="19"/>
  <c r="D142" i="19"/>
  <c r="B142" i="19"/>
  <c r="AG141" i="19"/>
  <c r="Y141" i="19"/>
  <c r="P141" i="19"/>
  <c r="O141" i="19"/>
  <c r="D141" i="19"/>
  <c r="B141" i="19"/>
  <c r="AG140" i="19"/>
  <c r="Y140" i="19"/>
  <c r="P140" i="19"/>
  <c r="O140" i="19"/>
  <c r="N140" i="19"/>
  <c r="D140" i="19"/>
  <c r="B140" i="19"/>
  <c r="AG139" i="19"/>
  <c r="Y139" i="19"/>
  <c r="V139" i="19"/>
  <c r="P139" i="19"/>
  <c r="O139" i="19"/>
  <c r="N139" i="19"/>
  <c r="D139" i="19"/>
  <c r="B139" i="19"/>
  <c r="AG138" i="19"/>
  <c r="Y138" i="19"/>
  <c r="P138" i="19"/>
  <c r="O138" i="19"/>
  <c r="D138" i="19"/>
  <c r="B138" i="19"/>
  <c r="AG137" i="19"/>
  <c r="Y137" i="19"/>
  <c r="V137" i="19"/>
  <c r="P137" i="19"/>
  <c r="O137" i="19"/>
  <c r="N137" i="19"/>
  <c r="D137" i="19"/>
  <c r="B137" i="19"/>
  <c r="AG136" i="19"/>
  <c r="Y136" i="19"/>
  <c r="V136" i="19"/>
  <c r="P136" i="19"/>
  <c r="S136" i="19" s="1"/>
  <c r="U136" i="19" s="1"/>
  <c r="X136" i="19" s="1"/>
  <c r="O136" i="19"/>
  <c r="N136" i="19"/>
  <c r="D136" i="19"/>
  <c r="B136" i="19"/>
  <c r="AG135" i="19"/>
  <c r="Y135" i="19"/>
  <c r="V135" i="19"/>
  <c r="P135" i="19"/>
  <c r="O135" i="19"/>
  <c r="N135" i="19"/>
  <c r="D135" i="19"/>
  <c r="B135" i="19"/>
  <c r="AG134" i="19"/>
  <c r="Y134" i="19"/>
  <c r="V134" i="19"/>
  <c r="P134" i="19"/>
  <c r="S134" i="19" s="1"/>
  <c r="U134" i="19" s="1"/>
  <c r="X134" i="19" s="1"/>
  <c r="O134" i="19"/>
  <c r="N134" i="19"/>
  <c r="D134" i="19"/>
  <c r="B134" i="19"/>
  <c r="AG133" i="19"/>
  <c r="Y133" i="19"/>
  <c r="V133" i="19"/>
  <c r="P133" i="19"/>
  <c r="O133" i="19"/>
  <c r="N133" i="19"/>
  <c r="D133" i="19"/>
  <c r="B133" i="19"/>
  <c r="AG132" i="19"/>
  <c r="Y132" i="19"/>
  <c r="V132" i="19"/>
  <c r="P132" i="19"/>
  <c r="S132" i="19" s="1"/>
  <c r="U132" i="19" s="1"/>
  <c r="X132" i="19" s="1"/>
  <c r="O132" i="19"/>
  <c r="N132" i="19"/>
  <c r="D132" i="19"/>
  <c r="B132" i="19"/>
  <c r="AG131" i="19"/>
  <c r="Y131" i="19"/>
  <c r="P131" i="19"/>
  <c r="O131" i="19"/>
  <c r="D131" i="19"/>
  <c r="B131" i="19"/>
  <c r="AG130" i="19"/>
  <c r="Y130" i="19"/>
  <c r="V130" i="19"/>
  <c r="P130" i="19"/>
  <c r="O130" i="19"/>
  <c r="N130" i="19"/>
  <c r="D130" i="19"/>
  <c r="B130" i="19"/>
  <c r="AG129" i="19"/>
  <c r="Y129" i="19"/>
  <c r="P129" i="19"/>
  <c r="O129" i="19"/>
  <c r="N129" i="19"/>
  <c r="D129" i="19"/>
  <c r="B129" i="19"/>
  <c r="AG128" i="19"/>
  <c r="Y128" i="19"/>
  <c r="P128" i="19"/>
  <c r="O128" i="19"/>
  <c r="N128" i="19"/>
  <c r="D128" i="19"/>
  <c r="B128" i="19"/>
  <c r="AG127" i="19"/>
  <c r="Y127" i="19"/>
  <c r="V127" i="19"/>
  <c r="P127" i="19"/>
  <c r="O127" i="19"/>
  <c r="N127" i="19"/>
  <c r="D127" i="19"/>
  <c r="B127" i="19"/>
  <c r="AG126" i="19"/>
  <c r="Y126" i="19"/>
  <c r="P126" i="19"/>
  <c r="O126" i="19"/>
  <c r="N126" i="19"/>
  <c r="D126" i="19"/>
  <c r="B126" i="19"/>
  <c r="AG125" i="19"/>
  <c r="Y125" i="19"/>
  <c r="P125" i="19"/>
  <c r="O125" i="19"/>
  <c r="N125" i="19"/>
  <c r="D125" i="19"/>
  <c r="B125" i="19"/>
  <c r="AG124" i="19"/>
  <c r="Y124" i="19"/>
  <c r="P124" i="19"/>
  <c r="O124" i="19"/>
  <c r="N124" i="19"/>
  <c r="D124" i="19"/>
  <c r="B124" i="19"/>
  <c r="AG123" i="19"/>
  <c r="Y123" i="19"/>
  <c r="P123" i="19"/>
  <c r="S123" i="19" s="1"/>
  <c r="U123" i="19" s="1"/>
  <c r="X123" i="19" s="1"/>
  <c r="O123" i="19"/>
  <c r="N123" i="19"/>
  <c r="D123" i="19"/>
  <c r="B123" i="19"/>
  <c r="AG122" i="19"/>
  <c r="Y122" i="19"/>
  <c r="P122" i="19"/>
  <c r="S122" i="19" s="1"/>
  <c r="U122" i="19" s="1"/>
  <c r="X122" i="19" s="1"/>
  <c r="O122" i="19"/>
  <c r="N122" i="19"/>
  <c r="D122" i="19"/>
  <c r="B122" i="19"/>
  <c r="AG121" i="19"/>
  <c r="Y121" i="19"/>
  <c r="P121" i="19"/>
  <c r="O121" i="19"/>
  <c r="N121" i="19"/>
  <c r="D121" i="19"/>
  <c r="B121" i="19"/>
  <c r="AG120" i="19"/>
  <c r="Y120" i="19"/>
  <c r="P120" i="19"/>
  <c r="S120" i="19" s="1"/>
  <c r="U120" i="19" s="1"/>
  <c r="X120" i="19" s="1"/>
  <c r="O120" i="19"/>
  <c r="N120" i="19"/>
  <c r="D120" i="19"/>
  <c r="B120" i="19"/>
  <c r="AG119" i="19"/>
  <c r="Y119" i="19"/>
  <c r="P119" i="19"/>
  <c r="S119" i="19" s="1"/>
  <c r="U119" i="19" s="1"/>
  <c r="X119" i="19" s="1"/>
  <c r="O119" i="19"/>
  <c r="N119" i="19"/>
  <c r="D119" i="19"/>
  <c r="B119" i="19"/>
  <c r="AG118" i="19"/>
  <c r="Y118" i="19"/>
  <c r="P118" i="19"/>
  <c r="S118" i="19" s="1"/>
  <c r="U118" i="19" s="1"/>
  <c r="X118" i="19" s="1"/>
  <c r="O118" i="19"/>
  <c r="N118" i="19"/>
  <c r="D118" i="19"/>
  <c r="B118" i="19"/>
  <c r="AG117" i="19"/>
  <c r="Y117" i="19"/>
  <c r="P117" i="19"/>
  <c r="O117" i="19"/>
  <c r="N117" i="19"/>
  <c r="D117" i="19"/>
  <c r="B117" i="19"/>
  <c r="AG116" i="19"/>
  <c r="Y116" i="19"/>
  <c r="V116" i="19"/>
  <c r="P116" i="19"/>
  <c r="O116" i="19"/>
  <c r="N116" i="19"/>
  <c r="D116" i="19"/>
  <c r="B116" i="19"/>
  <c r="AG115" i="19"/>
  <c r="Y115" i="19"/>
  <c r="V115" i="19"/>
  <c r="P115" i="19"/>
  <c r="S115" i="19" s="1"/>
  <c r="U115" i="19" s="1"/>
  <c r="X115" i="19" s="1"/>
  <c r="O115" i="19"/>
  <c r="N115" i="19"/>
  <c r="D115" i="19"/>
  <c r="B115" i="19"/>
  <c r="AG114" i="19"/>
  <c r="Y114" i="19"/>
  <c r="V114" i="19"/>
  <c r="P114" i="19"/>
  <c r="O114" i="19"/>
  <c r="N114" i="19"/>
  <c r="D114" i="19"/>
  <c r="B114" i="19"/>
  <c r="AG113" i="19"/>
  <c r="Y113" i="19"/>
  <c r="P113" i="19"/>
  <c r="O113" i="19"/>
  <c r="N113" i="19"/>
  <c r="D113" i="19"/>
  <c r="B113" i="19"/>
  <c r="AG112" i="19"/>
  <c r="Y112" i="19"/>
  <c r="V112" i="19"/>
  <c r="P112" i="19"/>
  <c r="O112" i="19"/>
  <c r="N112" i="19"/>
  <c r="D112" i="19"/>
  <c r="B112" i="19"/>
  <c r="AG111" i="19"/>
  <c r="Y111" i="19"/>
  <c r="V111" i="19"/>
  <c r="P111" i="19"/>
  <c r="O111" i="19"/>
  <c r="N111" i="19"/>
  <c r="D111" i="19"/>
  <c r="B111" i="19"/>
  <c r="AG110" i="19"/>
  <c r="Y110" i="19"/>
  <c r="P110" i="19"/>
  <c r="O110" i="19"/>
  <c r="D110" i="19"/>
  <c r="B110" i="19"/>
  <c r="AG109" i="19"/>
  <c r="Y109" i="19"/>
  <c r="P109" i="19"/>
  <c r="O109" i="19"/>
  <c r="N109" i="19"/>
  <c r="D109" i="19"/>
  <c r="B109" i="19"/>
  <c r="AG108" i="19"/>
  <c r="Y108" i="19"/>
  <c r="V108" i="19"/>
  <c r="P108" i="19"/>
  <c r="O108" i="19"/>
  <c r="N108" i="19"/>
  <c r="D108" i="19"/>
  <c r="B108" i="19"/>
  <c r="AG107" i="19"/>
  <c r="Y107" i="19"/>
  <c r="V107" i="19"/>
  <c r="P107" i="19"/>
  <c r="S107" i="19" s="1"/>
  <c r="U107" i="19" s="1"/>
  <c r="X107" i="19" s="1"/>
  <c r="O107" i="19"/>
  <c r="N107" i="19"/>
  <c r="D107" i="19"/>
  <c r="B107" i="19"/>
  <c r="AG106" i="19"/>
  <c r="Y106" i="19"/>
  <c r="V106" i="19"/>
  <c r="P106" i="19"/>
  <c r="S106" i="19" s="1"/>
  <c r="U106" i="19" s="1"/>
  <c r="X106" i="19" s="1"/>
  <c r="O106" i="19"/>
  <c r="N106" i="19"/>
  <c r="D106" i="19"/>
  <c r="B106" i="19"/>
  <c r="AG105" i="19"/>
  <c r="Y105" i="19"/>
  <c r="V105" i="19"/>
  <c r="P105" i="19"/>
  <c r="O105" i="19"/>
  <c r="N105" i="19"/>
  <c r="D105" i="19"/>
  <c r="B105" i="19"/>
  <c r="AG104" i="19"/>
  <c r="Y104" i="19"/>
  <c r="V104" i="19"/>
  <c r="P104" i="19"/>
  <c r="O104" i="19"/>
  <c r="N104" i="19"/>
  <c r="D104" i="19"/>
  <c r="B104" i="19"/>
  <c r="AG103" i="19"/>
  <c r="Y103" i="19"/>
  <c r="P103" i="19"/>
  <c r="O103" i="19"/>
  <c r="N103" i="19"/>
  <c r="D103" i="19"/>
  <c r="B103" i="19"/>
  <c r="AG102" i="19"/>
  <c r="Y102" i="19"/>
  <c r="V102" i="19"/>
  <c r="P102" i="19"/>
  <c r="O102" i="19"/>
  <c r="N102" i="19"/>
  <c r="D102" i="19"/>
  <c r="B102" i="19"/>
  <c r="AG101" i="19"/>
  <c r="Y101" i="19"/>
  <c r="V101" i="19"/>
  <c r="P101" i="19"/>
  <c r="S101" i="19" s="1"/>
  <c r="U101" i="19" s="1"/>
  <c r="X101" i="19" s="1"/>
  <c r="O101" i="19"/>
  <c r="N101" i="19"/>
  <c r="D101" i="19"/>
  <c r="B101" i="19"/>
  <c r="AG100" i="19"/>
  <c r="Y100" i="19"/>
  <c r="V100" i="19"/>
  <c r="P100" i="19"/>
  <c r="O100" i="19"/>
  <c r="N100" i="19"/>
  <c r="D100" i="19"/>
  <c r="B100" i="19"/>
  <c r="AG99" i="19"/>
  <c r="Y99" i="19"/>
  <c r="V99" i="19"/>
  <c r="P99" i="19"/>
  <c r="O99" i="19"/>
  <c r="D99" i="19"/>
  <c r="B99" i="19"/>
  <c r="AG98" i="19"/>
  <c r="Y98" i="19"/>
  <c r="V98" i="19"/>
  <c r="P98" i="19"/>
  <c r="O98" i="19"/>
  <c r="D98" i="19"/>
  <c r="B98" i="19"/>
  <c r="AG97" i="19"/>
  <c r="Y97" i="19"/>
  <c r="P97" i="19"/>
  <c r="O97" i="19"/>
  <c r="D97" i="19"/>
  <c r="B97" i="19"/>
  <c r="AG96" i="19"/>
  <c r="Y96" i="19"/>
  <c r="V96" i="19"/>
  <c r="P96" i="19"/>
  <c r="S96" i="19" s="1"/>
  <c r="U96" i="19" s="1"/>
  <c r="X96" i="19" s="1"/>
  <c r="O96" i="19"/>
  <c r="D96" i="19"/>
  <c r="B96" i="19"/>
  <c r="AG95" i="19"/>
  <c r="Y95" i="19"/>
  <c r="V95" i="19"/>
  <c r="P95" i="19"/>
  <c r="S95" i="19" s="1"/>
  <c r="U95" i="19" s="1"/>
  <c r="X95" i="19" s="1"/>
  <c r="O95" i="19"/>
  <c r="D95" i="19"/>
  <c r="B95" i="19"/>
  <c r="AG94" i="19"/>
  <c r="Y94" i="19"/>
  <c r="V94" i="19"/>
  <c r="P94" i="19"/>
  <c r="S94" i="19" s="1"/>
  <c r="U94" i="19" s="1"/>
  <c r="X94" i="19" s="1"/>
  <c r="O94" i="19"/>
  <c r="D94" i="19"/>
  <c r="B94" i="19"/>
  <c r="AG93" i="19"/>
  <c r="Y93" i="19"/>
  <c r="P93" i="19"/>
  <c r="S93" i="19" s="1"/>
  <c r="U93" i="19" s="1"/>
  <c r="X93" i="19" s="1"/>
  <c r="O93" i="19"/>
  <c r="N93" i="19"/>
  <c r="D93" i="19"/>
  <c r="B93" i="19"/>
  <c r="AG92" i="19"/>
  <c r="Y92" i="19"/>
  <c r="V92" i="19"/>
  <c r="P92" i="19"/>
  <c r="S92" i="19" s="1"/>
  <c r="U92" i="19" s="1"/>
  <c r="X92" i="19" s="1"/>
  <c r="O92" i="19"/>
  <c r="N92" i="19"/>
  <c r="D92" i="19"/>
  <c r="B92" i="19"/>
  <c r="AG91" i="19"/>
  <c r="Y91" i="19"/>
  <c r="V91" i="19"/>
  <c r="P91" i="19"/>
  <c r="O91" i="19"/>
  <c r="N91" i="19"/>
  <c r="D91" i="19"/>
  <c r="B91" i="19"/>
  <c r="AG90" i="19"/>
  <c r="Y90" i="19"/>
  <c r="V90" i="19"/>
  <c r="P90" i="19"/>
  <c r="O90" i="19"/>
  <c r="N90" i="19"/>
  <c r="D90" i="19"/>
  <c r="B90" i="19"/>
  <c r="AG89" i="19"/>
  <c r="Y89" i="19"/>
  <c r="V89" i="19"/>
  <c r="P89" i="19"/>
  <c r="S89" i="19" s="1"/>
  <c r="U89" i="19" s="1"/>
  <c r="X89" i="19" s="1"/>
  <c r="O89" i="19"/>
  <c r="N89" i="19"/>
  <c r="D89" i="19"/>
  <c r="B89" i="19"/>
  <c r="AG88" i="19"/>
  <c r="Y88" i="19"/>
  <c r="V88" i="19"/>
  <c r="P88" i="19"/>
  <c r="S88" i="19" s="1"/>
  <c r="U88" i="19" s="1"/>
  <c r="X88" i="19" s="1"/>
  <c r="O88" i="19"/>
  <c r="N88" i="19"/>
  <c r="D88" i="19"/>
  <c r="B88" i="19"/>
  <c r="AG87" i="19"/>
  <c r="Y87" i="19"/>
  <c r="V87" i="19"/>
  <c r="P87" i="19"/>
  <c r="O87" i="19"/>
  <c r="N87" i="19"/>
  <c r="D87" i="19"/>
  <c r="B87" i="19"/>
  <c r="AG86" i="19"/>
  <c r="Y86" i="19"/>
  <c r="V86" i="19"/>
  <c r="P86" i="19"/>
  <c r="O86" i="19"/>
  <c r="N86" i="19"/>
  <c r="D86" i="19"/>
  <c r="B86" i="19"/>
  <c r="AG85" i="19"/>
  <c r="Y85" i="19"/>
  <c r="P85" i="19"/>
  <c r="O85" i="19"/>
  <c r="N85" i="19"/>
  <c r="D85" i="19"/>
  <c r="B85" i="19"/>
  <c r="AG84" i="19"/>
  <c r="Y84" i="19"/>
  <c r="V84" i="19"/>
  <c r="P84" i="19"/>
  <c r="S84" i="19" s="1"/>
  <c r="U84" i="19" s="1"/>
  <c r="X84" i="19" s="1"/>
  <c r="O84" i="19"/>
  <c r="D84" i="19"/>
  <c r="B84" i="19"/>
  <c r="AG83" i="19"/>
  <c r="Y83" i="19"/>
  <c r="P83" i="19"/>
  <c r="O83" i="19"/>
  <c r="N83" i="19"/>
  <c r="D83" i="19"/>
  <c r="B83" i="19"/>
  <c r="AG82" i="19"/>
  <c r="Y82" i="19"/>
  <c r="P82" i="19"/>
  <c r="O82" i="19"/>
  <c r="N82" i="19"/>
  <c r="D82" i="19"/>
  <c r="B82" i="19"/>
  <c r="AG81" i="19"/>
  <c r="Y81" i="19"/>
  <c r="P81" i="19"/>
  <c r="O81" i="19"/>
  <c r="N81" i="19"/>
  <c r="D81" i="19"/>
  <c r="B81" i="19"/>
  <c r="AG80" i="19"/>
  <c r="Y80" i="19"/>
  <c r="P80" i="19"/>
  <c r="O80" i="19"/>
  <c r="N80" i="19"/>
  <c r="D80" i="19"/>
  <c r="B80" i="19"/>
  <c r="AG79" i="19"/>
  <c r="Y79" i="19"/>
  <c r="P79" i="19"/>
  <c r="O79" i="19"/>
  <c r="N79" i="19"/>
  <c r="D79" i="19"/>
  <c r="B79" i="19"/>
  <c r="AG78" i="19"/>
  <c r="Y78" i="19"/>
  <c r="V78" i="19"/>
  <c r="P78" i="19"/>
  <c r="S78" i="19" s="1"/>
  <c r="U78" i="19" s="1"/>
  <c r="X78" i="19" s="1"/>
  <c r="O78" i="19"/>
  <c r="N78" i="19"/>
  <c r="D78" i="19"/>
  <c r="B78" i="19"/>
  <c r="AG77" i="19"/>
  <c r="Y77" i="19"/>
  <c r="V77" i="19"/>
  <c r="P77" i="19"/>
  <c r="S77" i="19" s="1"/>
  <c r="U77" i="19" s="1"/>
  <c r="X77" i="19" s="1"/>
  <c r="O77" i="19"/>
  <c r="N77" i="19"/>
  <c r="D77" i="19"/>
  <c r="B77" i="19"/>
  <c r="AG76" i="19"/>
  <c r="Y76" i="19"/>
  <c r="V76" i="19"/>
  <c r="P76" i="19"/>
  <c r="O76" i="19"/>
  <c r="N76" i="19"/>
  <c r="D76" i="19"/>
  <c r="B76" i="19"/>
  <c r="AG75" i="19"/>
  <c r="Y75" i="19"/>
  <c r="V75" i="19"/>
  <c r="P75" i="19"/>
  <c r="O75" i="19"/>
  <c r="N75" i="19"/>
  <c r="D75" i="19"/>
  <c r="B75" i="19"/>
  <c r="AG74" i="19"/>
  <c r="Y74" i="19"/>
  <c r="V74" i="19"/>
  <c r="P74" i="19"/>
  <c r="S74" i="19" s="1"/>
  <c r="U74" i="19" s="1"/>
  <c r="X74" i="19" s="1"/>
  <c r="O74" i="19"/>
  <c r="N74" i="19"/>
  <c r="D74" i="19"/>
  <c r="B74" i="19"/>
  <c r="AG73" i="19"/>
  <c r="Y73" i="19"/>
  <c r="P73" i="19"/>
  <c r="O73" i="19"/>
  <c r="N73" i="19"/>
  <c r="AG72" i="19"/>
  <c r="Y72" i="19"/>
  <c r="P72" i="19"/>
  <c r="O72" i="19"/>
  <c r="N72" i="19"/>
  <c r="AG71" i="19"/>
  <c r="Y71" i="19"/>
  <c r="V71" i="19"/>
  <c r="P71" i="19"/>
  <c r="S71" i="19" s="1"/>
  <c r="U71" i="19" s="1"/>
  <c r="X71" i="19" s="1"/>
  <c r="O71" i="19"/>
  <c r="N71" i="19"/>
  <c r="B71" i="19"/>
  <c r="AG70" i="19"/>
  <c r="Y70" i="19"/>
  <c r="V70" i="19"/>
  <c r="P70" i="19"/>
  <c r="S70" i="19" s="1"/>
  <c r="U70" i="19" s="1"/>
  <c r="X70" i="19" s="1"/>
  <c r="O70" i="19"/>
  <c r="B70" i="19"/>
  <c r="AG69" i="19"/>
  <c r="Y69" i="19"/>
  <c r="V69" i="19"/>
  <c r="P69" i="19"/>
  <c r="O69" i="19"/>
  <c r="N69" i="19"/>
  <c r="B69" i="19"/>
  <c r="AG68" i="19"/>
  <c r="Y68" i="19"/>
  <c r="P68" i="19"/>
  <c r="O68" i="19"/>
  <c r="N68" i="19"/>
  <c r="AG67" i="19"/>
  <c r="Y67" i="19"/>
  <c r="P67" i="19"/>
  <c r="O67" i="19"/>
  <c r="N67" i="19"/>
  <c r="AG66" i="19"/>
  <c r="Y66" i="19"/>
  <c r="V66" i="19"/>
  <c r="P66" i="19"/>
  <c r="O66" i="19"/>
  <c r="N66" i="19"/>
  <c r="B66" i="19"/>
  <c r="AG65" i="19"/>
  <c r="Y65" i="19"/>
  <c r="V65" i="19"/>
  <c r="P65" i="19"/>
  <c r="O65" i="19"/>
  <c r="N65" i="19"/>
  <c r="B65" i="19"/>
  <c r="AG64" i="19"/>
  <c r="Y64" i="19"/>
  <c r="V64" i="19"/>
  <c r="P64" i="19"/>
  <c r="O64" i="19"/>
  <c r="N64" i="19"/>
  <c r="B64" i="19"/>
  <c r="AG63" i="19"/>
  <c r="Y63" i="19"/>
  <c r="V63" i="19"/>
  <c r="P63" i="19"/>
  <c r="O63" i="19"/>
  <c r="B63" i="19"/>
  <c r="AG62" i="19"/>
  <c r="Y62" i="19"/>
  <c r="V62" i="19"/>
  <c r="P62" i="19"/>
  <c r="O62" i="19"/>
  <c r="N62" i="19"/>
  <c r="B62" i="19"/>
  <c r="AG61" i="19"/>
  <c r="Y61" i="19"/>
  <c r="V61" i="19"/>
  <c r="P61" i="19"/>
  <c r="O61" i="19"/>
  <c r="N61" i="19"/>
  <c r="B61" i="19"/>
  <c r="AG60" i="19"/>
  <c r="Y60" i="19"/>
  <c r="P60" i="19"/>
  <c r="O60" i="19"/>
  <c r="N60" i="19"/>
  <c r="AG59" i="19"/>
  <c r="Y59" i="19"/>
  <c r="P59" i="19"/>
  <c r="O59" i="19"/>
  <c r="N59" i="19"/>
  <c r="B59" i="19"/>
  <c r="AG58" i="19"/>
  <c r="Y58" i="19"/>
  <c r="V58" i="19"/>
  <c r="P58" i="19"/>
  <c r="O58" i="19"/>
  <c r="B58" i="19"/>
  <c r="AG57" i="19"/>
  <c r="Y57" i="19"/>
  <c r="P57" i="19"/>
  <c r="O57" i="19"/>
  <c r="N57" i="19"/>
  <c r="B57" i="19"/>
  <c r="AG56" i="19"/>
  <c r="Y56" i="19"/>
  <c r="V56" i="19"/>
  <c r="P56" i="19"/>
  <c r="S56" i="19" s="1"/>
  <c r="U56" i="19" s="1"/>
  <c r="X56" i="19" s="1"/>
  <c r="O56" i="19"/>
  <c r="B56" i="19"/>
  <c r="AG55" i="19"/>
  <c r="Y55" i="19"/>
  <c r="V55" i="19"/>
  <c r="P55" i="19"/>
  <c r="O55" i="19"/>
  <c r="N55" i="19"/>
  <c r="B55" i="19"/>
  <c r="AG54" i="19"/>
  <c r="Y54" i="19"/>
  <c r="V54" i="19"/>
  <c r="P54" i="19"/>
  <c r="O54" i="19"/>
  <c r="N54" i="19"/>
  <c r="B54" i="19"/>
  <c r="AG53" i="19"/>
  <c r="Y53" i="19"/>
  <c r="V53" i="19"/>
  <c r="P53" i="19"/>
  <c r="O53" i="19"/>
  <c r="B53" i="19"/>
  <c r="Y52" i="19"/>
  <c r="Z52" i="19" s="1"/>
  <c r="AA52" i="19" s="1"/>
  <c r="S52" i="19"/>
  <c r="U52" i="19" s="1"/>
  <c r="X52" i="19" s="1"/>
  <c r="O52" i="19"/>
  <c r="N52" i="19"/>
  <c r="Y51" i="19"/>
  <c r="Z51" i="19" s="1"/>
  <c r="AA51" i="19" s="1"/>
  <c r="S51" i="19"/>
  <c r="U51" i="19" s="1"/>
  <c r="X51" i="19" s="1"/>
  <c r="O51" i="19"/>
  <c r="N51" i="19"/>
  <c r="AG50" i="19"/>
  <c r="Y50" i="19"/>
  <c r="P50" i="19"/>
  <c r="S50" i="19" s="1"/>
  <c r="U50" i="19" s="1"/>
  <c r="X50" i="19" s="1"/>
  <c r="O50" i="19"/>
  <c r="N50" i="19"/>
  <c r="B50" i="19"/>
  <c r="AG49" i="19"/>
  <c r="Y49" i="19"/>
  <c r="P49" i="19"/>
  <c r="O49" i="19"/>
  <c r="B49" i="19"/>
  <c r="Y48" i="19"/>
  <c r="Z48" i="19" s="1"/>
  <c r="AA48" i="19" s="1"/>
  <c r="S48" i="19"/>
  <c r="U48" i="19" s="1"/>
  <c r="X48" i="19" s="1"/>
  <c r="O48" i="19"/>
  <c r="N48" i="19"/>
  <c r="AG47" i="19"/>
  <c r="Y47" i="19"/>
  <c r="V47" i="19"/>
  <c r="P47" i="19"/>
  <c r="O47" i="19"/>
  <c r="N47" i="19"/>
  <c r="B47" i="19"/>
  <c r="Y46" i="19"/>
  <c r="P46" i="19"/>
  <c r="S46" i="19" s="1"/>
  <c r="U46" i="19" s="1"/>
  <c r="X46" i="19" s="1"/>
  <c r="O46" i="19"/>
  <c r="N46" i="19"/>
  <c r="AG45" i="19"/>
  <c r="Y45" i="19"/>
  <c r="V45" i="19"/>
  <c r="P45" i="19"/>
  <c r="O45" i="19"/>
  <c r="N45" i="19"/>
  <c r="B45" i="19"/>
  <c r="AG44" i="19"/>
  <c r="Y44" i="19"/>
  <c r="P44" i="19"/>
  <c r="O44" i="19"/>
  <c r="AG43" i="19"/>
  <c r="Y43" i="19"/>
  <c r="V43" i="19"/>
  <c r="P43" i="19"/>
  <c r="O43" i="19"/>
  <c r="N43" i="19"/>
  <c r="B43" i="19"/>
  <c r="AG42" i="19"/>
  <c r="Y42" i="19"/>
  <c r="V42" i="19"/>
  <c r="P42" i="19"/>
  <c r="O42" i="19"/>
  <c r="N42" i="19"/>
  <c r="B42" i="19"/>
  <c r="AG41" i="19"/>
  <c r="Y41" i="19"/>
  <c r="V41" i="19"/>
  <c r="P41" i="19"/>
  <c r="O41" i="19"/>
  <c r="B41" i="19"/>
  <c r="AG40" i="19"/>
  <c r="Y40" i="19"/>
  <c r="V40" i="19"/>
  <c r="P40" i="19"/>
  <c r="S40" i="19" s="1"/>
  <c r="U40" i="19" s="1"/>
  <c r="X40" i="19" s="1"/>
  <c r="O40" i="19"/>
  <c r="N40" i="19"/>
  <c r="B40" i="19"/>
  <c r="AG39" i="19"/>
  <c r="Y39" i="19"/>
  <c r="V39" i="19"/>
  <c r="P39" i="19"/>
  <c r="S39" i="19" s="1"/>
  <c r="U39" i="19" s="1"/>
  <c r="X39" i="19" s="1"/>
  <c r="O39" i="19"/>
  <c r="B39" i="19"/>
  <c r="AG38" i="19"/>
  <c r="Y38" i="19"/>
  <c r="V38" i="19"/>
  <c r="P38" i="19"/>
  <c r="S38" i="19" s="1"/>
  <c r="U38" i="19" s="1"/>
  <c r="X38" i="19" s="1"/>
  <c r="O38" i="19"/>
  <c r="N38" i="19"/>
  <c r="B38" i="19"/>
  <c r="AG37" i="19"/>
  <c r="Y37" i="19"/>
  <c r="V37" i="19"/>
  <c r="P37" i="19"/>
  <c r="O37" i="19"/>
  <c r="N37" i="19"/>
  <c r="B37" i="19"/>
  <c r="AG36" i="19"/>
  <c r="Y36" i="19"/>
  <c r="P36" i="19"/>
  <c r="O36" i="19"/>
  <c r="AG35" i="19"/>
  <c r="Y35" i="19"/>
  <c r="V35" i="19"/>
  <c r="P35" i="19"/>
  <c r="S35" i="19" s="1"/>
  <c r="U35" i="19" s="1"/>
  <c r="X35" i="19" s="1"/>
  <c r="O35" i="19"/>
  <c r="B35" i="19"/>
  <c r="Y34" i="19"/>
  <c r="P34" i="19"/>
  <c r="O34" i="19"/>
  <c r="N34" i="19"/>
  <c r="Y33" i="19"/>
  <c r="P33" i="19"/>
  <c r="O33" i="19"/>
  <c r="N33" i="19"/>
  <c r="AG32" i="19"/>
  <c r="Y32" i="19"/>
  <c r="P32" i="19"/>
  <c r="S32" i="19" s="1"/>
  <c r="U32" i="19" s="1"/>
  <c r="X32" i="19" s="1"/>
  <c r="O32" i="19"/>
  <c r="N32" i="19"/>
  <c r="B32" i="19"/>
  <c r="Y31" i="19"/>
  <c r="P31" i="19"/>
  <c r="O31" i="19"/>
  <c r="N31" i="19"/>
  <c r="Y30" i="19"/>
  <c r="P30" i="19"/>
  <c r="O30" i="19"/>
  <c r="N30" i="19"/>
  <c r="AG29" i="19"/>
  <c r="Y29" i="19"/>
  <c r="P29" i="19"/>
  <c r="O29" i="19"/>
  <c r="B29" i="19"/>
  <c r="Y28" i="19"/>
  <c r="P28" i="19"/>
  <c r="O28" i="19"/>
  <c r="N28" i="19"/>
  <c r="AG27" i="19"/>
  <c r="Y27" i="19"/>
  <c r="V27" i="19"/>
  <c r="P27" i="19"/>
  <c r="S27" i="19" s="1"/>
  <c r="U27" i="19" s="1"/>
  <c r="X27" i="19" s="1"/>
  <c r="O27" i="19"/>
  <c r="N27" i="19"/>
  <c r="B27" i="19"/>
  <c r="AG26" i="19"/>
  <c r="Y26" i="19"/>
  <c r="P26" i="19"/>
  <c r="S26" i="19" s="1"/>
  <c r="U26" i="19" s="1"/>
  <c r="X26" i="19" s="1"/>
  <c r="O26" i="19"/>
  <c r="B26" i="19"/>
  <c r="AG25" i="19"/>
  <c r="Y25" i="19"/>
  <c r="V25" i="19"/>
  <c r="P25" i="19"/>
  <c r="O25" i="19"/>
  <c r="N25" i="19"/>
  <c r="B25" i="19"/>
  <c r="AG24" i="19"/>
  <c r="Y24" i="19"/>
  <c r="V24" i="19"/>
  <c r="P24" i="19"/>
  <c r="O24" i="19"/>
  <c r="N24" i="19"/>
  <c r="B24" i="19"/>
  <c r="AG23" i="19"/>
  <c r="Y23" i="19"/>
  <c r="V23" i="19"/>
  <c r="P23" i="19"/>
  <c r="O23" i="19"/>
  <c r="N23" i="19"/>
  <c r="B23" i="19"/>
  <c r="Y22" i="19"/>
  <c r="Z22" i="19" s="1"/>
  <c r="AA22" i="19" s="1"/>
  <c r="O22" i="19"/>
  <c r="N22" i="19"/>
  <c r="AG21" i="19"/>
  <c r="Y21" i="19"/>
  <c r="V21" i="19"/>
  <c r="P21" i="19"/>
  <c r="O21" i="19"/>
  <c r="N21" i="19"/>
  <c r="B21" i="19"/>
  <c r="AG20" i="19"/>
  <c r="Y20" i="19"/>
  <c r="V20" i="19"/>
  <c r="P20" i="19"/>
  <c r="O20" i="19"/>
  <c r="N20" i="19"/>
  <c r="B20" i="19"/>
  <c r="AG19" i="19"/>
  <c r="Y19" i="19"/>
  <c r="V19" i="19"/>
  <c r="P19" i="19"/>
  <c r="O19" i="19"/>
  <c r="N19" i="19"/>
  <c r="B19" i="19"/>
  <c r="AG18" i="19"/>
  <c r="Y18" i="19"/>
  <c r="V18" i="19"/>
  <c r="P18" i="19"/>
  <c r="O18" i="19"/>
  <c r="N18" i="19"/>
  <c r="B18" i="19"/>
  <c r="AG17" i="19"/>
  <c r="Y17" i="19"/>
  <c r="P17" i="19"/>
  <c r="O17" i="19"/>
  <c r="N17" i="19"/>
  <c r="B17" i="19"/>
  <c r="Y16" i="19"/>
  <c r="P16" i="19"/>
  <c r="O16" i="19"/>
  <c r="N16" i="19"/>
  <c r="AG15" i="19"/>
  <c r="Y15" i="19"/>
  <c r="V15" i="19"/>
  <c r="P15" i="19"/>
  <c r="O15" i="19"/>
  <c r="N15" i="19"/>
  <c r="B15" i="19"/>
  <c r="AG14" i="19"/>
  <c r="Y14" i="19"/>
  <c r="V14" i="19"/>
  <c r="P14" i="19"/>
  <c r="O14" i="19"/>
  <c r="B14" i="19"/>
  <c r="AG13" i="19"/>
  <c r="Y13" i="19"/>
  <c r="P13" i="19"/>
  <c r="S13" i="19" s="1"/>
  <c r="U13" i="19" s="1"/>
  <c r="X13" i="19" s="1"/>
  <c r="O13" i="19"/>
  <c r="N13" i="19"/>
  <c r="B13" i="19"/>
  <c r="AG12" i="19"/>
  <c r="Y12" i="19"/>
  <c r="S12" i="19"/>
  <c r="U12" i="19" s="1"/>
  <c r="X12" i="19" s="1"/>
  <c r="P12" i="19"/>
  <c r="O12" i="19"/>
  <c r="N12" i="19"/>
  <c r="Y11" i="19"/>
  <c r="P11" i="19"/>
  <c r="O11" i="19"/>
  <c r="N11" i="19"/>
  <c r="AG10" i="19"/>
  <c r="Y10" i="19"/>
  <c r="V10" i="19"/>
  <c r="P10" i="19"/>
  <c r="O10" i="19"/>
  <c r="N10" i="19"/>
  <c r="B10" i="19"/>
  <c r="AG9" i="19"/>
  <c r="Y9" i="19"/>
  <c r="V9" i="19"/>
  <c r="P9" i="19"/>
  <c r="O9" i="19"/>
  <c r="N9" i="19"/>
  <c r="B9" i="19"/>
  <c r="AG8" i="19"/>
  <c r="Y8" i="19"/>
  <c r="P8" i="19"/>
  <c r="O8" i="19"/>
  <c r="N8" i="19"/>
  <c r="B8" i="19"/>
  <c r="AG7" i="19"/>
  <c r="Y7" i="19"/>
  <c r="V7" i="19"/>
  <c r="P7" i="19"/>
  <c r="O7" i="19"/>
  <c r="N7" i="19"/>
  <c r="B7" i="19"/>
  <c r="AG6" i="19"/>
  <c r="Y6" i="19"/>
  <c r="P6" i="19"/>
  <c r="O6" i="19"/>
  <c r="B6" i="19"/>
  <c r="AG5" i="19"/>
  <c r="Y5" i="19"/>
  <c r="V5" i="19"/>
  <c r="P5" i="19"/>
  <c r="S5" i="19" s="1"/>
  <c r="U5" i="19" s="1"/>
  <c r="X5" i="19" s="1"/>
  <c r="O5" i="19"/>
  <c r="N5" i="19"/>
  <c r="B5" i="19"/>
  <c r="AG4" i="19"/>
  <c r="Y4" i="19"/>
  <c r="V4" i="19"/>
  <c r="P4" i="19"/>
  <c r="S4" i="19" s="1"/>
  <c r="U4" i="19" s="1"/>
  <c r="X4" i="19" s="1"/>
  <c r="O4" i="19"/>
  <c r="N4" i="19"/>
  <c r="B4" i="19"/>
  <c r="AG3" i="19"/>
  <c r="Y3" i="19"/>
  <c r="V3" i="19"/>
  <c r="P3" i="19"/>
  <c r="S3" i="19" s="1"/>
  <c r="U3" i="19" s="1"/>
  <c r="X3" i="19" s="1"/>
  <c r="O3" i="19"/>
  <c r="N3" i="19"/>
  <c r="B3" i="19"/>
  <c r="AG2" i="19"/>
  <c r="Y2" i="19"/>
  <c r="V2" i="19"/>
  <c r="P2" i="19"/>
  <c r="S2" i="19" s="1"/>
  <c r="U2" i="19" s="1"/>
  <c r="X2" i="19" s="1"/>
  <c r="O2" i="19"/>
  <c r="N2" i="19"/>
  <c r="B2" i="19"/>
  <c r="Z203" i="19" l="1"/>
  <c r="Z60" i="19"/>
  <c r="Z72" i="19"/>
  <c r="AA72" i="19" s="1"/>
  <c r="Z191" i="19"/>
  <c r="AA191" i="19" s="1"/>
  <c r="Z71" i="19"/>
  <c r="AA71" i="19" s="1"/>
  <c r="Z156" i="19"/>
  <c r="AA156" i="19" s="1"/>
  <c r="Z70" i="19"/>
  <c r="AA70" i="19" s="1"/>
  <c r="Z67" i="19"/>
  <c r="AA67" i="19" s="1"/>
  <c r="Z93" i="19"/>
  <c r="AA93" i="19" s="1"/>
  <c r="Z126" i="19"/>
  <c r="Z127" i="19"/>
  <c r="AA127" i="19" s="1"/>
  <c r="Z132" i="19"/>
  <c r="AA132" i="19" s="1"/>
  <c r="Z181" i="19"/>
  <c r="AA181" i="19" s="1"/>
  <c r="Z78" i="19"/>
  <c r="AA78" i="19" s="1"/>
  <c r="Z94" i="19"/>
  <c r="AA94" i="19" s="1"/>
  <c r="Z122" i="19"/>
  <c r="AA122" i="19" s="1"/>
  <c r="S126" i="19"/>
  <c r="U126" i="19" s="1"/>
  <c r="X126" i="19" s="1"/>
  <c r="Z166" i="19"/>
  <c r="AA166" i="19" s="1"/>
  <c r="Z185" i="19"/>
  <c r="AA185" i="19" s="1"/>
  <c r="Z30" i="19"/>
  <c r="AA30" i="19" s="1"/>
  <c r="Z39" i="19"/>
  <c r="AA39" i="19" s="1"/>
  <c r="Z10" i="19"/>
  <c r="AA10" i="19" s="1"/>
  <c r="Z46" i="19"/>
  <c r="AA46" i="19" s="1"/>
  <c r="Z101" i="19"/>
  <c r="AA101" i="19" s="1"/>
  <c r="Z112" i="19"/>
  <c r="AA112" i="19" s="1"/>
  <c r="Z165" i="19"/>
  <c r="AA165" i="19" s="1"/>
  <c r="Z167" i="19"/>
  <c r="AA167" i="19" s="1"/>
  <c r="Z200" i="19"/>
  <c r="AA200" i="19" s="1"/>
  <c r="Z74" i="19"/>
  <c r="AA74" i="19" s="1"/>
  <c r="Z128" i="19"/>
  <c r="AA128" i="19" s="1"/>
  <c r="Z140" i="19"/>
  <c r="AA140" i="19" s="1"/>
  <c r="Z50" i="19"/>
  <c r="AA50" i="19" s="1"/>
  <c r="Z76" i="19"/>
  <c r="AA76" i="19" s="1"/>
  <c r="Z108" i="19"/>
  <c r="AA108" i="19" s="1"/>
  <c r="Z130" i="19"/>
  <c r="AA130" i="19" s="1"/>
  <c r="Z135" i="19"/>
  <c r="AA135" i="19" s="1"/>
  <c r="Z152" i="19"/>
  <c r="AA152" i="19" s="1"/>
  <c r="S185" i="19"/>
  <c r="U185" i="19" s="1"/>
  <c r="X185" i="19" s="1"/>
  <c r="Z189" i="19"/>
  <c r="AA189" i="19" s="1"/>
  <c r="BQ48" i="17"/>
  <c r="BR48" i="17" s="1"/>
  <c r="BI48" i="17"/>
  <c r="BK48" i="17" s="1"/>
  <c r="BN48" i="17" s="1"/>
  <c r="BQ15" i="17"/>
  <c r="BI15" i="17"/>
  <c r="BK15" i="17" s="1"/>
  <c r="BN15" i="17" s="1"/>
  <c r="BQ32" i="17"/>
  <c r="BR32" i="17" s="1"/>
  <c r="BI32" i="17"/>
  <c r="BK32" i="17" s="1"/>
  <c r="BN32" i="17" s="1"/>
  <c r="BQ33" i="17"/>
  <c r="BR33" i="17" s="1"/>
  <c r="BI24" i="17"/>
  <c r="BK24" i="17" s="1"/>
  <c r="BN24" i="17" s="1"/>
  <c r="BQ24" i="17"/>
  <c r="BR24" i="17" s="1"/>
  <c r="BR10" i="17"/>
  <c r="BQ22" i="17"/>
  <c r="BR22" i="17" s="1"/>
  <c r="BI18" i="17"/>
  <c r="BK18" i="17" s="1"/>
  <c r="BN18" i="17" s="1"/>
  <c r="BQ18" i="17"/>
  <c r="BR18" i="17" s="1"/>
  <c r="BQ31" i="17"/>
  <c r="BR31" i="17" s="1"/>
  <c r="BI31" i="17"/>
  <c r="BK31" i="17" s="1"/>
  <c r="BN31" i="17" s="1"/>
  <c r="S128" i="19"/>
  <c r="U128" i="19" s="1"/>
  <c r="X128" i="19" s="1"/>
  <c r="Z164" i="19"/>
  <c r="AA164" i="19" s="1"/>
  <c r="Z174" i="19"/>
  <c r="AA174" i="19" s="1"/>
  <c r="Z190" i="19"/>
  <c r="AA190" i="19" s="1"/>
  <c r="Z9" i="19"/>
  <c r="AA9" i="19" s="1"/>
  <c r="Z13" i="19"/>
  <c r="AA13" i="19" s="1"/>
  <c r="Z17" i="19"/>
  <c r="AA17" i="19" s="1"/>
  <c r="Z37" i="19"/>
  <c r="AA37" i="19" s="1"/>
  <c r="Z61" i="19"/>
  <c r="AA61" i="19" s="1"/>
  <c r="Z99" i="19"/>
  <c r="AA99" i="19" s="1"/>
  <c r="Z100" i="19"/>
  <c r="AA100" i="19" s="1"/>
  <c r="Z105" i="19"/>
  <c r="AA105" i="19" s="1"/>
  <c r="Z106" i="19"/>
  <c r="AA106" i="19" s="1"/>
  <c r="Z107" i="19"/>
  <c r="AA107" i="19" s="1"/>
  <c r="Z183" i="19"/>
  <c r="AA183" i="19" s="1"/>
  <c r="S190" i="19"/>
  <c r="U190" i="19" s="1"/>
  <c r="X190" i="19" s="1"/>
  <c r="Z6" i="19"/>
  <c r="AA6" i="19" s="1"/>
  <c r="Z11" i="19"/>
  <c r="AA11" i="19" s="1"/>
  <c r="Z34" i="19"/>
  <c r="AA34" i="19" s="1"/>
  <c r="Z57" i="19"/>
  <c r="AA57" i="19" s="1"/>
  <c r="Z89" i="19"/>
  <c r="AA89" i="19" s="1"/>
  <c r="Z98" i="19"/>
  <c r="AA98" i="19" s="1"/>
  <c r="Z103" i="19"/>
  <c r="AA103" i="19" s="1"/>
  <c r="Z115" i="19"/>
  <c r="AA115" i="19" s="1"/>
  <c r="Z120" i="19"/>
  <c r="AA120" i="19" s="1"/>
  <c r="Z123" i="19"/>
  <c r="AA123" i="19" s="1"/>
  <c r="Z145" i="19"/>
  <c r="AA145" i="19" s="1"/>
  <c r="Z149" i="19"/>
  <c r="AA149" i="19" s="1"/>
  <c r="Z154" i="19"/>
  <c r="AA154" i="19" s="1"/>
  <c r="Z163" i="19"/>
  <c r="AA163" i="19" s="1"/>
  <c r="Z168" i="19"/>
  <c r="AA168" i="19" s="1"/>
  <c r="Z171" i="19"/>
  <c r="AA171" i="19" s="1"/>
  <c r="Z172" i="19"/>
  <c r="AA172" i="19" s="1"/>
  <c r="Z175" i="19"/>
  <c r="AA175" i="19" s="1"/>
  <c r="Z177" i="19"/>
  <c r="AA177" i="19" s="1"/>
  <c r="Z178" i="19"/>
  <c r="AA178" i="19" s="1"/>
  <c r="Z179" i="19"/>
  <c r="AA179" i="19" s="1"/>
  <c r="Z196" i="19"/>
  <c r="AA196" i="19" s="1"/>
  <c r="Z3" i="19"/>
  <c r="AA3" i="19" s="1"/>
  <c r="Z173" i="19"/>
  <c r="AA173" i="19" s="1"/>
  <c r="Z4" i="19"/>
  <c r="AA4" i="19" s="1"/>
  <c r="S10" i="19"/>
  <c r="U10" i="19" s="1"/>
  <c r="X10" i="19" s="1"/>
  <c r="S11" i="19"/>
  <c r="U11" i="19" s="1"/>
  <c r="X11" i="19" s="1"/>
  <c r="Z16" i="19"/>
  <c r="AA16" i="19" s="1"/>
  <c r="S30" i="19"/>
  <c r="U30" i="19" s="1"/>
  <c r="X30" i="19" s="1"/>
  <c r="Z32" i="19"/>
  <c r="AA32" i="19" s="1"/>
  <c r="Z35" i="19"/>
  <c r="AA35" i="19" s="1"/>
  <c r="S57" i="19"/>
  <c r="U57" i="19" s="1"/>
  <c r="X57" i="19" s="1"/>
  <c r="S60" i="19"/>
  <c r="U60" i="19" s="1"/>
  <c r="X60" i="19" s="1"/>
  <c r="S67" i="19"/>
  <c r="U67" i="19" s="1"/>
  <c r="X67" i="19" s="1"/>
  <c r="Z77" i="19"/>
  <c r="AA77" i="19" s="1"/>
  <c r="Z84" i="19"/>
  <c r="AA84" i="19" s="1"/>
  <c r="Z95" i="19"/>
  <c r="AA95" i="19" s="1"/>
  <c r="S100" i="19"/>
  <c r="U100" i="19" s="1"/>
  <c r="X100" i="19" s="1"/>
  <c r="S105" i="19"/>
  <c r="U105" i="19" s="1"/>
  <c r="X105" i="19" s="1"/>
  <c r="Z118" i="19"/>
  <c r="AA118" i="19" s="1"/>
  <c r="Z119" i="19"/>
  <c r="AA119" i="19" s="1"/>
  <c r="Z136" i="19"/>
  <c r="AA136" i="19" s="1"/>
  <c r="Z143" i="19"/>
  <c r="AA143" i="19" s="1"/>
  <c r="Z157" i="19"/>
  <c r="AA157" i="19" s="1"/>
  <c r="S167" i="19"/>
  <c r="U167" i="19" s="1"/>
  <c r="X167" i="19" s="1"/>
  <c r="S168" i="19"/>
  <c r="U168" i="19" s="1"/>
  <c r="X168" i="19" s="1"/>
  <c r="Z169" i="19"/>
  <c r="AA169" i="19" s="1"/>
  <c r="S175" i="19"/>
  <c r="U175" i="19" s="1"/>
  <c r="X175" i="19" s="1"/>
  <c r="Z182" i="19"/>
  <c r="AA182" i="19" s="1"/>
  <c r="Z186" i="19"/>
  <c r="AA186" i="19" s="1"/>
  <c r="S189" i="19"/>
  <c r="U189" i="19" s="1"/>
  <c r="X189" i="19" s="1"/>
  <c r="Z192" i="19"/>
  <c r="AA192" i="19" s="1"/>
  <c r="Z197" i="19"/>
  <c r="AA197" i="19" s="1"/>
  <c r="Z199" i="19"/>
  <c r="AA199" i="19" s="1"/>
  <c r="S200" i="19"/>
  <c r="U200" i="19" s="1"/>
  <c r="X200" i="19" s="1"/>
  <c r="Z12" i="19"/>
  <c r="AA12" i="19" s="1"/>
  <c r="Z26" i="19"/>
  <c r="AA26" i="19" s="1"/>
  <c r="Z47" i="19"/>
  <c r="AA47" i="19" s="1"/>
  <c r="Z53" i="19"/>
  <c r="AA53" i="19" s="1"/>
  <c r="Z55" i="19"/>
  <c r="Z87" i="19"/>
  <c r="AA87" i="19" s="1"/>
  <c r="Z91" i="19"/>
  <c r="AA91" i="19" s="1"/>
  <c r="Z96" i="19"/>
  <c r="AA96" i="19" s="1"/>
  <c r="Z110" i="19"/>
  <c r="AA110" i="19" s="1"/>
  <c r="Z111" i="19"/>
  <c r="Z124" i="19"/>
  <c r="AA124" i="19" s="1"/>
  <c r="Z129" i="19"/>
  <c r="AA129" i="19" s="1"/>
  <c r="Z155" i="19"/>
  <c r="AA155" i="19" s="1"/>
  <c r="Z161" i="19"/>
  <c r="AA161" i="19" s="1"/>
  <c r="Z162" i="19"/>
  <c r="AA162" i="19" s="1"/>
  <c r="Z5" i="19"/>
  <c r="AA5" i="19" s="1"/>
  <c r="Z54" i="19"/>
  <c r="AA54" i="19" s="1"/>
  <c r="Z2" i="19"/>
  <c r="AA2" i="19" s="1"/>
  <c r="Z27" i="19"/>
  <c r="Z29" i="19"/>
  <c r="AA29" i="19" s="1"/>
  <c r="S37" i="19"/>
  <c r="U37" i="19" s="1"/>
  <c r="X37" i="19" s="1"/>
  <c r="Z38" i="19"/>
  <c r="AA38" i="19" s="1"/>
  <c r="Z40" i="19"/>
  <c r="AA40" i="19" s="1"/>
  <c r="Z56" i="19"/>
  <c r="AA56" i="19" s="1"/>
  <c r="Z58" i="19"/>
  <c r="AA58" i="19" s="1"/>
  <c r="Z59" i="19"/>
  <c r="AA59" i="19" s="1"/>
  <c r="Z62" i="19"/>
  <c r="AA62" i="19" s="1"/>
  <c r="Z68" i="19"/>
  <c r="AA68" i="19" s="1"/>
  <c r="Z88" i="19"/>
  <c r="AA88" i="19" s="1"/>
  <c r="Z92" i="19"/>
  <c r="AA92" i="19" s="1"/>
  <c r="Z97" i="19"/>
  <c r="AA97" i="19" s="1"/>
  <c r="Z104" i="19"/>
  <c r="AA104" i="19" s="1"/>
  <c r="S108" i="19"/>
  <c r="U108" i="19" s="1"/>
  <c r="X108" i="19" s="1"/>
  <c r="S110" i="19"/>
  <c r="U110" i="19" s="1"/>
  <c r="X110" i="19" s="1"/>
  <c r="S112" i="19"/>
  <c r="U112" i="19" s="1"/>
  <c r="X112" i="19" s="1"/>
  <c r="S124" i="19"/>
  <c r="U124" i="19" s="1"/>
  <c r="X124" i="19" s="1"/>
  <c r="S127" i="19"/>
  <c r="U127" i="19" s="1"/>
  <c r="X127" i="19" s="1"/>
  <c r="S129" i="19"/>
  <c r="U129" i="19" s="1"/>
  <c r="X129" i="19" s="1"/>
  <c r="S130" i="19"/>
  <c r="U130" i="19" s="1"/>
  <c r="X130" i="19" s="1"/>
  <c r="Z134" i="19"/>
  <c r="AA134" i="19" s="1"/>
  <c r="S135" i="19"/>
  <c r="U135" i="19" s="1"/>
  <c r="X135" i="19" s="1"/>
  <c r="Z144" i="19"/>
  <c r="Z146" i="19"/>
  <c r="AA146" i="19" s="1"/>
  <c r="Z148" i="19"/>
  <c r="AA148" i="19" s="1"/>
  <c r="Z153" i="19"/>
  <c r="AA153" i="19" s="1"/>
  <c r="S166" i="19"/>
  <c r="U166" i="19" s="1"/>
  <c r="X166" i="19" s="1"/>
  <c r="S171" i="19"/>
  <c r="U171" i="19" s="1"/>
  <c r="X171" i="19" s="1"/>
  <c r="S172" i="19"/>
  <c r="U172" i="19" s="1"/>
  <c r="X172" i="19" s="1"/>
  <c r="S177" i="19"/>
  <c r="U177" i="19" s="1"/>
  <c r="X177" i="19" s="1"/>
  <c r="S178" i="19"/>
  <c r="U178" i="19" s="1"/>
  <c r="X178" i="19" s="1"/>
  <c r="Z187" i="19"/>
  <c r="AA187" i="19" s="1"/>
  <c r="Z193" i="19"/>
  <c r="AA193" i="19" s="1"/>
  <c r="Z195" i="19"/>
  <c r="AA195" i="19" s="1"/>
  <c r="S196" i="19"/>
  <c r="U196" i="19" s="1"/>
  <c r="X196" i="19" s="1"/>
  <c r="BQ4" i="17"/>
  <c r="BR4" i="17" s="1"/>
  <c r="BQ13" i="17"/>
  <c r="BR13" i="17" s="1"/>
  <c r="BQ16" i="17"/>
  <c r="BR16" i="17" s="1"/>
  <c r="BQ26" i="17"/>
  <c r="BR26" i="17" s="1"/>
  <c r="BQ5" i="17"/>
  <c r="BR5" i="17" s="1"/>
  <c r="BQ29" i="17"/>
  <c r="BR29" i="17" s="1"/>
  <c r="BQ7" i="17"/>
  <c r="BR7" i="17" s="1"/>
  <c r="BQ21" i="17"/>
  <c r="BR21" i="17" s="1"/>
  <c r="BQ23" i="17"/>
  <c r="Z24" i="19"/>
  <c r="AA24" i="19" s="1"/>
  <c r="S24" i="19"/>
  <c r="U24" i="19" s="1"/>
  <c r="X24" i="19" s="1"/>
  <c r="Z49" i="19"/>
  <c r="AA49" i="19" s="1"/>
  <c r="S49" i="19"/>
  <c r="U49" i="19" s="1"/>
  <c r="X49" i="19" s="1"/>
  <c r="S69" i="19"/>
  <c r="U69" i="19" s="1"/>
  <c r="X69" i="19" s="1"/>
  <c r="Z69" i="19"/>
  <c r="AA69" i="19" s="1"/>
  <c r="Z81" i="19"/>
  <c r="AA81" i="19" s="1"/>
  <c r="S81" i="19"/>
  <c r="U81" i="19" s="1"/>
  <c r="X81" i="19" s="1"/>
  <c r="S16" i="19"/>
  <c r="U16" i="19" s="1"/>
  <c r="X16" i="19" s="1"/>
  <c r="Z42" i="19"/>
  <c r="AA42" i="19" s="1"/>
  <c r="S42" i="19"/>
  <c r="U42" i="19" s="1"/>
  <c r="X42" i="19" s="1"/>
  <c r="Z73" i="19"/>
  <c r="S73" i="19"/>
  <c r="U73" i="19" s="1"/>
  <c r="X73" i="19" s="1"/>
  <c r="S75" i="19"/>
  <c r="U75" i="19" s="1"/>
  <c r="X75" i="19" s="1"/>
  <c r="Z75" i="19"/>
  <c r="AA75" i="19" s="1"/>
  <c r="Z80" i="19"/>
  <c r="AA80" i="19" s="1"/>
  <c r="S80" i="19"/>
  <c r="U80" i="19" s="1"/>
  <c r="X80" i="19" s="1"/>
  <c r="Z85" i="19"/>
  <c r="AA85" i="19" s="1"/>
  <c r="S85" i="19"/>
  <c r="U85" i="19" s="1"/>
  <c r="X85" i="19" s="1"/>
  <c r="S90" i="19"/>
  <c r="U90" i="19" s="1"/>
  <c r="X90" i="19" s="1"/>
  <c r="Z90" i="19"/>
  <c r="AA90" i="19" s="1"/>
  <c r="S102" i="19"/>
  <c r="U102" i="19" s="1"/>
  <c r="X102" i="19" s="1"/>
  <c r="Z102" i="19"/>
  <c r="AA102" i="19" s="1"/>
  <c r="S114" i="19"/>
  <c r="U114" i="19" s="1"/>
  <c r="X114" i="19" s="1"/>
  <c r="Z114" i="19"/>
  <c r="AA114" i="19" s="1"/>
  <c r="S125" i="19"/>
  <c r="U125" i="19" s="1"/>
  <c r="X125" i="19" s="1"/>
  <c r="Z125" i="19"/>
  <c r="AA125" i="19" s="1"/>
  <c r="S131" i="19"/>
  <c r="U131" i="19" s="1"/>
  <c r="X131" i="19" s="1"/>
  <c r="Z131" i="19"/>
  <c r="AA131" i="19" s="1"/>
  <c r="Z137" i="19"/>
  <c r="AA137" i="19" s="1"/>
  <c r="S137" i="19"/>
  <c r="U137" i="19" s="1"/>
  <c r="X137" i="19" s="1"/>
  <c r="Z15" i="19"/>
  <c r="AA15" i="19" s="1"/>
  <c r="S15" i="19"/>
  <c r="U15" i="19" s="1"/>
  <c r="X15" i="19" s="1"/>
  <c r="Z33" i="19"/>
  <c r="AA33" i="19" s="1"/>
  <c r="S33" i="19"/>
  <c r="U33" i="19" s="1"/>
  <c r="X33" i="19" s="1"/>
  <c r="Z7" i="19"/>
  <c r="AA7" i="19" s="1"/>
  <c r="S7" i="19"/>
  <c r="U7" i="19" s="1"/>
  <c r="X7" i="19" s="1"/>
  <c r="Z19" i="19"/>
  <c r="AA19" i="19" s="1"/>
  <c r="S19" i="19"/>
  <c r="U19" i="19" s="1"/>
  <c r="X19" i="19" s="1"/>
  <c r="Z25" i="19"/>
  <c r="AA25" i="19" s="1"/>
  <c r="S25" i="19"/>
  <c r="U25" i="19" s="1"/>
  <c r="X25" i="19" s="1"/>
  <c r="Z31" i="19"/>
  <c r="AA31" i="19" s="1"/>
  <c r="S31" i="19"/>
  <c r="U31" i="19" s="1"/>
  <c r="X31" i="19" s="1"/>
  <c r="Z8" i="19"/>
  <c r="AA8" i="19" s="1"/>
  <c r="S8" i="19"/>
  <c r="U8" i="19" s="1"/>
  <c r="X8" i="19" s="1"/>
  <c r="S9" i="19"/>
  <c r="U9" i="19" s="1"/>
  <c r="X9" i="19" s="1"/>
  <c r="Z20" i="19"/>
  <c r="AA20" i="19" s="1"/>
  <c r="S20" i="19"/>
  <c r="U20" i="19" s="1"/>
  <c r="X20" i="19" s="1"/>
  <c r="Z28" i="19"/>
  <c r="AA28" i="19" s="1"/>
  <c r="S28" i="19"/>
  <c r="U28" i="19" s="1"/>
  <c r="X28" i="19" s="1"/>
  <c r="Z43" i="19"/>
  <c r="S43" i="19"/>
  <c r="U43" i="19" s="1"/>
  <c r="X43" i="19" s="1"/>
  <c r="S45" i="19"/>
  <c r="U45" i="19" s="1"/>
  <c r="X45" i="19" s="1"/>
  <c r="Z45" i="19"/>
  <c r="AA45" i="19" s="1"/>
  <c r="Z79" i="19"/>
  <c r="AA79" i="19" s="1"/>
  <c r="S79" i="19"/>
  <c r="U79" i="19" s="1"/>
  <c r="X79" i="19" s="1"/>
  <c r="Z83" i="19"/>
  <c r="AA83" i="19" s="1"/>
  <c r="S83" i="19"/>
  <c r="U83" i="19" s="1"/>
  <c r="X83" i="19" s="1"/>
  <c r="S116" i="19"/>
  <c r="U116" i="19" s="1"/>
  <c r="X116" i="19" s="1"/>
  <c r="Z116" i="19"/>
  <c r="AA116" i="19" s="1"/>
  <c r="S121" i="19"/>
  <c r="U121" i="19" s="1"/>
  <c r="X121" i="19" s="1"/>
  <c r="Z121" i="19"/>
  <c r="AA121" i="19" s="1"/>
  <c r="Z18" i="19"/>
  <c r="AA18" i="19" s="1"/>
  <c r="S18" i="19"/>
  <c r="U18" i="19" s="1"/>
  <c r="X18" i="19" s="1"/>
  <c r="Z41" i="19"/>
  <c r="AA41" i="19" s="1"/>
  <c r="S41" i="19"/>
  <c r="U41" i="19" s="1"/>
  <c r="X41" i="19" s="1"/>
  <c r="S86" i="19"/>
  <c r="U86" i="19" s="1"/>
  <c r="X86" i="19" s="1"/>
  <c r="Z86" i="19"/>
  <c r="AA86" i="19" s="1"/>
  <c r="Z138" i="19"/>
  <c r="AA138" i="19" s="1"/>
  <c r="S138" i="19"/>
  <c r="U138" i="19" s="1"/>
  <c r="X138" i="19" s="1"/>
  <c r="Z14" i="19"/>
  <c r="AA14" i="19" s="1"/>
  <c r="S14" i="19"/>
  <c r="U14" i="19" s="1"/>
  <c r="X14" i="19" s="1"/>
  <c r="Z21" i="19"/>
  <c r="AA21" i="19" s="1"/>
  <c r="S21" i="19"/>
  <c r="U21" i="19" s="1"/>
  <c r="X21" i="19" s="1"/>
  <c r="Z23" i="19"/>
  <c r="AA23" i="19" s="1"/>
  <c r="S23" i="19"/>
  <c r="U23" i="19" s="1"/>
  <c r="X23" i="19" s="1"/>
  <c r="S63" i="19"/>
  <c r="U63" i="19" s="1"/>
  <c r="X63" i="19" s="1"/>
  <c r="Z63" i="19"/>
  <c r="AA63" i="19" s="1"/>
  <c r="S64" i="19"/>
  <c r="U64" i="19" s="1"/>
  <c r="X64" i="19" s="1"/>
  <c r="Z64" i="19"/>
  <c r="AA64" i="19" s="1"/>
  <c r="S65" i="19"/>
  <c r="U65" i="19" s="1"/>
  <c r="X65" i="19" s="1"/>
  <c r="Z65" i="19"/>
  <c r="AA65" i="19" s="1"/>
  <c r="S66" i="19"/>
  <c r="U66" i="19" s="1"/>
  <c r="X66" i="19" s="1"/>
  <c r="Z66" i="19"/>
  <c r="AA66" i="19" s="1"/>
  <c r="Z82" i="19"/>
  <c r="AA82" i="19" s="1"/>
  <c r="S82" i="19"/>
  <c r="U82" i="19" s="1"/>
  <c r="X82" i="19" s="1"/>
  <c r="S117" i="19"/>
  <c r="U117" i="19" s="1"/>
  <c r="X117" i="19" s="1"/>
  <c r="Z117" i="19"/>
  <c r="AA117" i="19" s="1"/>
  <c r="S47" i="19"/>
  <c r="U47" i="19" s="1"/>
  <c r="X47" i="19" s="1"/>
  <c r="S53" i="19"/>
  <c r="U53" i="19" s="1"/>
  <c r="X53" i="19" s="1"/>
  <c r="S54" i="19"/>
  <c r="U54" i="19" s="1"/>
  <c r="X54" i="19" s="1"/>
  <c r="S55" i="19"/>
  <c r="U55" i="19" s="1"/>
  <c r="X55" i="19" s="1"/>
  <c r="S58" i="19"/>
  <c r="U58" i="19" s="1"/>
  <c r="X58" i="19" s="1"/>
  <c r="S59" i="19"/>
  <c r="U59" i="19" s="1"/>
  <c r="X59" i="19" s="1"/>
  <c r="S61" i="19"/>
  <c r="U61" i="19" s="1"/>
  <c r="X61" i="19" s="1"/>
  <c r="S62" i="19"/>
  <c r="U62" i="19" s="1"/>
  <c r="X62" i="19" s="1"/>
  <c r="S68" i="19"/>
  <c r="U68" i="19" s="1"/>
  <c r="X68" i="19" s="1"/>
  <c r="S76" i="19"/>
  <c r="U76" i="19" s="1"/>
  <c r="X76" i="19" s="1"/>
  <c r="S87" i="19"/>
  <c r="U87" i="19" s="1"/>
  <c r="X87" i="19" s="1"/>
  <c r="S91" i="19"/>
  <c r="U91" i="19" s="1"/>
  <c r="X91" i="19" s="1"/>
  <c r="S98" i="19"/>
  <c r="U98" i="19" s="1"/>
  <c r="X98" i="19" s="1"/>
  <c r="S99" i="19"/>
  <c r="U99" i="19" s="1"/>
  <c r="X99" i="19" s="1"/>
  <c r="S103" i="19"/>
  <c r="U103" i="19" s="1"/>
  <c r="X103" i="19" s="1"/>
  <c r="S104" i="19"/>
  <c r="U104" i="19" s="1"/>
  <c r="X104" i="19" s="1"/>
  <c r="Z109" i="19"/>
  <c r="AA109" i="19" s="1"/>
  <c r="S109" i="19"/>
  <c r="U109" i="19" s="1"/>
  <c r="X109" i="19" s="1"/>
  <c r="S111" i="19"/>
  <c r="U111" i="19" s="1"/>
  <c r="X111" i="19" s="1"/>
  <c r="Z113" i="19"/>
  <c r="AA113" i="19" s="1"/>
  <c r="S113" i="19"/>
  <c r="U113" i="19" s="1"/>
  <c r="X113" i="19" s="1"/>
  <c r="Z142" i="19"/>
  <c r="AA142" i="19" s="1"/>
  <c r="S142" i="19"/>
  <c r="U142" i="19" s="1"/>
  <c r="X142" i="19" s="1"/>
  <c r="S6" i="19"/>
  <c r="U6" i="19" s="1"/>
  <c r="X6" i="19" s="1"/>
  <c r="S17" i="19"/>
  <c r="U17" i="19" s="1"/>
  <c r="X17" i="19" s="1"/>
  <c r="S29" i="19"/>
  <c r="U29" i="19" s="1"/>
  <c r="X29" i="19" s="1"/>
  <c r="S34" i="19"/>
  <c r="U34" i="19" s="1"/>
  <c r="X34" i="19" s="1"/>
  <c r="S72" i="19"/>
  <c r="U72" i="19" s="1"/>
  <c r="X72" i="19" s="1"/>
  <c r="S97" i="19"/>
  <c r="U97" i="19" s="1"/>
  <c r="X97" i="19" s="1"/>
  <c r="Z133" i="19"/>
  <c r="AA133" i="19" s="1"/>
  <c r="S133" i="19"/>
  <c r="U133" i="19" s="1"/>
  <c r="X133" i="19" s="1"/>
  <c r="Z139" i="19"/>
  <c r="AA139" i="19" s="1"/>
  <c r="S139" i="19"/>
  <c r="U139" i="19" s="1"/>
  <c r="X139" i="19" s="1"/>
  <c r="Z141" i="19"/>
  <c r="AA141" i="19" s="1"/>
  <c r="S141" i="19"/>
  <c r="U141" i="19" s="1"/>
  <c r="X141" i="19" s="1"/>
  <c r="Z147" i="19"/>
  <c r="AA147" i="19" s="1"/>
  <c r="S147" i="19"/>
  <c r="U147" i="19" s="1"/>
  <c r="X147" i="19" s="1"/>
  <c r="S149" i="19"/>
  <c r="U149" i="19" s="1"/>
  <c r="X149" i="19" s="1"/>
  <c r="Z158" i="19"/>
  <c r="AA158" i="19" s="1"/>
  <c r="S158" i="19"/>
  <c r="U158" i="19" s="1"/>
  <c r="X158" i="19" s="1"/>
  <c r="S179" i="19"/>
  <c r="U179" i="19" s="1"/>
  <c r="X179" i="19" s="1"/>
  <c r="Z184" i="19"/>
  <c r="AA184" i="19" s="1"/>
  <c r="S184" i="19"/>
  <c r="U184" i="19" s="1"/>
  <c r="X184" i="19" s="1"/>
  <c r="Z201" i="19"/>
  <c r="AA201" i="19" s="1"/>
  <c r="Z206" i="19"/>
  <c r="AA206" i="19" s="1"/>
  <c r="S206" i="19"/>
  <c r="U206" i="19" s="1"/>
  <c r="X206" i="19" s="1"/>
  <c r="S140" i="19"/>
  <c r="U140" i="19" s="1"/>
  <c r="X140" i="19" s="1"/>
  <c r="S143" i="19"/>
  <c r="U143" i="19" s="1"/>
  <c r="X143" i="19" s="1"/>
  <c r="Z151" i="19"/>
  <c r="AA151" i="19" s="1"/>
  <c r="S155" i="19"/>
  <c r="U155" i="19" s="1"/>
  <c r="X155" i="19" s="1"/>
  <c r="Z160" i="19"/>
  <c r="AA160" i="19" s="1"/>
  <c r="S160" i="19"/>
  <c r="U160" i="19" s="1"/>
  <c r="X160" i="19" s="1"/>
  <c r="Z180" i="19"/>
  <c r="AA180" i="19" s="1"/>
  <c r="S180" i="19"/>
  <c r="U180" i="19" s="1"/>
  <c r="X180" i="19" s="1"/>
  <c r="Z202" i="19"/>
  <c r="AA202" i="19" s="1"/>
  <c r="S202" i="19"/>
  <c r="U202" i="19" s="1"/>
  <c r="X202" i="19" s="1"/>
  <c r="Z205" i="19"/>
  <c r="AA205" i="19" s="1"/>
  <c r="S205" i="19"/>
  <c r="U205" i="19" s="1"/>
  <c r="X205" i="19" s="1"/>
  <c r="Z150" i="19"/>
  <c r="AA150" i="19" s="1"/>
  <c r="S150" i="19"/>
  <c r="U150" i="19" s="1"/>
  <c r="X150" i="19" s="1"/>
  <c r="Z176" i="19"/>
  <c r="AA176" i="19" s="1"/>
  <c r="S176" i="19"/>
  <c r="U176" i="19" s="1"/>
  <c r="X176" i="19" s="1"/>
  <c r="Z198" i="19"/>
  <c r="AA198" i="19" s="1"/>
  <c r="S198" i="19"/>
  <c r="U198" i="19" s="1"/>
  <c r="X198" i="19" s="1"/>
  <c r="Z204" i="19"/>
  <c r="AA204" i="19" s="1"/>
  <c r="S204" i="19"/>
  <c r="U204" i="19" s="1"/>
  <c r="X204" i="19" s="1"/>
  <c r="S156" i="19"/>
  <c r="U156" i="19" s="1"/>
  <c r="X156" i="19" s="1"/>
  <c r="Z159" i="19"/>
  <c r="AA159" i="19" s="1"/>
  <c r="S161" i="19"/>
  <c r="U161" i="19" s="1"/>
  <c r="X161" i="19" s="1"/>
  <c r="Z170" i="19"/>
  <c r="AA170" i="19" s="1"/>
  <c r="S170" i="19"/>
  <c r="U170" i="19" s="1"/>
  <c r="X170" i="19" s="1"/>
  <c r="S183" i="19"/>
  <c r="U183" i="19" s="1"/>
  <c r="X183" i="19" s="1"/>
  <c r="Z188" i="19"/>
  <c r="AA188" i="19" s="1"/>
  <c r="S188" i="19"/>
  <c r="U188" i="19" s="1"/>
  <c r="X188" i="19" s="1"/>
  <c r="Z194" i="19"/>
  <c r="AA194" i="19" s="1"/>
  <c r="S194" i="19"/>
  <c r="U194" i="19" s="1"/>
  <c r="X194" i="19" s="1"/>
  <c r="Z207" i="19"/>
  <c r="S207" i="19"/>
  <c r="U207" i="19" s="1"/>
  <c r="X207" i="19" s="1"/>
  <c r="S203" i="19"/>
  <c r="U203" i="19" s="1"/>
  <c r="X203" i="19" s="1"/>
  <c r="CF38" i="17"/>
  <c r="CE38" i="17"/>
  <c r="CD38" i="17"/>
  <c r="CC38" i="17"/>
  <c r="CA38" i="17"/>
  <c r="BB38" i="17"/>
  <c r="BA38" i="17"/>
  <c r="AZ38" i="17"/>
  <c r="AY38" i="17"/>
  <c r="AX38" i="17"/>
  <c r="AW38" i="17"/>
  <c r="AV38" i="17"/>
  <c r="AU38" i="17"/>
  <c r="AT38" i="17"/>
  <c r="AS38" i="17"/>
  <c r="AR38" i="17"/>
  <c r="AQ38" i="17"/>
  <c r="AP38" i="17"/>
  <c r="Y38" i="17"/>
  <c r="CF37" i="17"/>
  <c r="CE37" i="17"/>
  <c r="CD37" i="17"/>
  <c r="CC37" i="17"/>
  <c r="CA37" i="17"/>
  <c r="BB37" i="17"/>
  <c r="BA37" i="17"/>
  <c r="AZ37" i="17"/>
  <c r="AY37" i="17"/>
  <c r="AX37" i="17"/>
  <c r="AW37" i="17"/>
  <c r="AV37" i="17"/>
  <c r="AU37" i="17"/>
  <c r="AT37" i="17"/>
  <c r="AS37" i="17"/>
  <c r="AR37" i="17"/>
  <c r="AQ37" i="17"/>
  <c r="AP37" i="17"/>
  <c r="Y37" i="17"/>
  <c r="CF47" i="17"/>
  <c r="CE47" i="17"/>
  <c r="CD47" i="17"/>
  <c r="CC47" i="17"/>
  <c r="CA47" i="17"/>
  <c r="BB47" i="17"/>
  <c r="BA47" i="17"/>
  <c r="AZ47" i="17"/>
  <c r="AY47" i="17"/>
  <c r="AX47" i="17"/>
  <c r="AW47" i="17"/>
  <c r="AV47" i="17"/>
  <c r="AU47" i="17"/>
  <c r="AT47" i="17"/>
  <c r="AS47" i="17"/>
  <c r="AR47" i="17"/>
  <c r="AQ47" i="17"/>
  <c r="AP47" i="17"/>
  <c r="Y47" i="17"/>
  <c r="CF36" i="17"/>
  <c r="CE36" i="17"/>
  <c r="CD36" i="17"/>
  <c r="CC36" i="17"/>
  <c r="CA36" i="17"/>
  <c r="BB36" i="17"/>
  <c r="BA36" i="17"/>
  <c r="AZ36" i="17"/>
  <c r="AY36" i="17"/>
  <c r="AX36" i="17"/>
  <c r="AW36" i="17"/>
  <c r="AV36" i="17"/>
  <c r="AU36" i="17"/>
  <c r="AT36" i="17"/>
  <c r="AS36" i="17"/>
  <c r="AR36" i="17"/>
  <c r="AQ36" i="17"/>
  <c r="AP36" i="17"/>
  <c r="Y36" i="17"/>
  <c r="CF35" i="17"/>
  <c r="CE35" i="17"/>
  <c r="CD35" i="17"/>
  <c r="CC35" i="17"/>
  <c r="CA35" i="17"/>
  <c r="BB35" i="17"/>
  <c r="BA35" i="17"/>
  <c r="AZ35" i="17"/>
  <c r="AY35" i="17"/>
  <c r="AX35" i="17"/>
  <c r="AW35" i="17"/>
  <c r="AV35" i="17"/>
  <c r="AU35" i="17"/>
  <c r="AT35" i="17"/>
  <c r="AS35" i="17"/>
  <c r="AR35" i="17"/>
  <c r="AQ35" i="17"/>
  <c r="AP35" i="17"/>
  <c r="Y35" i="17"/>
  <c r="CF48" i="17"/>
  <c r="CE48" i="17"/>
  <c r="CD48" i="17"/>
  <c r="CC48" i="17"/>
  <c r="CA48" i="17"/>
  <c r="BB48" i="17"/>
  <c r="BA48" i="17"/>
  <c r="AZ48" i="17"/>
  <c r="AY48" i="17"/>
  <c r="AX48" i="17"/>
  <c r="AW48" i="17"/>
  <c r="AV48" i="17"/>
  <c r="AU48" i="17"/>
  <c r="AT48" i="17"/>
  <c r="AS48" i="17"/>
  <c r="AR48" i="17"/>
  <c r="AQ48" i="17"/>
  <c r="AP48" i="17"/>
  <c r="Y48" i="17"/>
  <c r="CF34" i="17"/>
  <c r="CE34" i="17"/>
  <c r="CD34" i="17"/>
  <c r="CC34" i="17"/>
  <c r="CA34" i="17"/>
  <c r="BB34" i="17"/>
  <c r="BA34" i="17"/>
  <c r="AZ34" i="17"/>
  <c r="AY34" i="17"/>
  <c r="AX34" i="17"/>
  <c r="AW34" i="17"/>
  <c r="AV34" i="17"/>
  <c r="AU34" i="17"/>
  <c r="AT34" i="17"/>
  <c r="AS34" i="17"/>
  <c r="AR34" i="17"/>
  <c r="AQ34" i="17"/>
  <c r="AP34" i="17"/>
  <c r="Y34" i="17"/>
  <c r="CF33" i="17"/>
  <c r="CE33" i="17"/>
  <c r="CD33" i="17"/>
  <c r="CC33" i="17"/>
  <c r="CA33" i="17"/>
  <c r="BB33" i="17"/>
  <c r="BA33" i="17"/>
  <c r="AZ33" i="17"/>
  <c r="AY33" i="17"/>
  <c r="AX33" i="17"/>
  <c r="AW33" i="17"/>
  <c r="AV33" i="17"/>
  <c r="AU33" i="17"/>
  <c r="AT33" i="17"/>
  <c r="AS33" i="17"/>
  <c r="AR33" i="17"/>
  <c r="AQ33" i="17"/>
  <c r="AP33" i="17"/>
  <c r="Y33" i="17"/>
  <c r="CF32" i="17"/>
  <c r="CE32" i="17"/>
  <c r="CD32" i="17"/>
  <c r="CC32" i="17"/>
  <c r="CA32" i="17"/>
  <c r="BB32" i="17"/>
  <c r="BA32" i="17"/>
  <c r="AZ32" i="17"/>
  <c r="AY32" i="17"/>
  <c r="AX32" i="17"/>
  <c r="AW32" i="17"/>
  <c r="AV32" i="17"/>
  <c r="AU32" i="17"/>
  <c r="AT32" i="17"/>
  <c r="AS32" i="17"/>
  <c r="AR32" i="17"/>
  <c r="AQ32" i="17"/>
  <c r="AP32" i="17"/>
  <c r="Y32" i="17"/>
  <c r="CF31" i="17"/>
  <c r="CE31" i="17"/>
  <c r="CD31" i="17"/>
  <c r="CC31" i="17"/>
  <c r="CA31" i="17"/>
  <c r="BB31" i="17"/>
  <c r="BA31" i="17"/>
  <c r="AZ31" i="17"/>
  <c r="AY31" i="17"/>
  <c r="AX31" i="17"/>
  <c r="AW31" i="17"/>
  <c r="AV31" i="17"/>
  <c r="AU31" i="17"/>
  <c r="AT31" i="17"/>
  <c r="AS31" i="17"/>
  <c r="AR31" i="17"/>
  <c r="AQ31" i="17"/>
  <c r="AP31" i="17"/>
  <c r="Y31" i="17"/>
  <c r="CF41" i="17"/>
  <c r="CE41" i="17"/>
  <c r="CD41" i="17"/>
  <c r="CC41" i="17"/>
  <c r="CA41" i="17"/>
  <c r="BB41" i="17"/>
  <c r="BA41" i="17"/>
  <c r="AZ41" i="17"/>
  <c r="AY41" i="17"/>
  <c r="AX41" i="17"/>
  <c r="AW41" i="17"/>
  <c r="AV41" i="17"/>
  <c r="AU41" i="17"/>
  <c r="AT41" i="17"/>
  <c r="AS41" i="17"/>
  <c r="AR41" i="17"/>
  <c r="AQ41" i="17"/>
  <c r="AP41" i="17"/>
  <c r="Y41" i="17"/>
  <c r="CF30" i="17"/>
  <c r="CE30" i="17"/>
  <c r="CD30" i="17"/>
  <c r="CC30" i="17"/>
  <c r="CA30" i="17"/>
  <c r="BB30" i="17"/>
  <c r="BA30" i="17"/>
  <c r="AZ30" i="17"/>
  <c r="AY30" i="17"/>
  <c r="AX30" i="17"/>
  <c r="AW30" i="17"/>
  <c r="AV30" i="17"/>
  <c r="AU30" i="17"/>
  <c r="AT30" i="17"/>
  <c r="AS30" i="17"/>
  <c r="AR30" i="17"/>
  <c r="AQ30" i="17"/>
  <c r="AP30" i="17"/>
  <c r="Y30" i="17"/>
  <c r="CF29" i="17"/>
  <c r="CE29" i="17"/>
  <c r="CD29" i="17"/>
  <c r="CC29" i="17"/>
  <c r="CA29" i="17"/>
  <c r="BB29" i="17"/>
  <c r="BA29" i="17"/>
  <c r="AZ29" i="17"/>
  <c r="AY29" i="17"/>
  <c r="AX29" i="17"/>
  <c r="AW29" i="17"/>
  <c r="AV29" i="17"/>
  <c r="AU29" i="17"/>
  <c r="AT29" i="17"/>
  <c r="AS29" i="17"/>
  <c r="AR29" i="17"/>
  <c r="AQ29" i="17"/>
  <c r="AP29" i="17"/>
  <c r="Y29" i="17"/>
  <c r="CF28" i="17"/>
  <c r="CE28" i="17"/>
  <c r="CD28" i="17"/>
  <c r="CC28" i="17"/>
  <c r="CA28" i="17"/>
  <c r="BB28" i="17"/>
  <c r="BA28" i="17"/>
  <c r="AZ28" i="17"/>
  <c r="AY28" i="17"/>
  <c r="AX28" i="17"/>
  <c r="AW28" i="17"/>
  <c r="AV28" i="17"/>
  <c r="AU28" i="17"/>
  <c r="AT28" i="17"/>
  <c r="AS28" i="17"/>
  <c r="AR28" i="17"/>
  <c r="AQ28" i="17"/>
  <c r="AP28" i="17"/>
  <c r="Y28" i="17"/>
  <c r="CF27" i="17"/>
  <c r="CE27" i="17"/>
  <c r="CD27" i="17"/>
  <c r="CC27" i="17"/>
  <c r="CA27" i="17"/>
  <c r="BB27" i="17"/>
  <c r="BA27" i="17"/>
  <c r="AZ27" i="17"/>
  <c r="AY27" i="17"/>
  <c r="AX27" i="17"/>
  <c r="AW27" i="17"/>
  <c r="AV27" i="17"/>
  <c r="AU27" i="17"/>
  <c r="AT27" i="17"/>
  <c r="AS27" i="17"/>
  <c r="AR27" i="17"/>
  <c r="AQ27" i="17"/>
  <c r="AP27" i="17"/>
  <c r="Y27" i="17"/>
  <c r="CF26" i="17"/>
  <c r="CE26" i="17"/>
  <c r="CD26" i="17"/>
  <c r="CC26" i="17"/>
  <c r="CA26" i="17"/>
  <c r="BB26" i="17"/>
  <c r="BA26" i="17"/>
  <c r="AZ26" i="17"/>
  <c r="AY26" i="17"/>
  <c r="AX26" i="17"/>
  <c r="AW26" i="17"/>
  <c r="AV26" i="17"/>
  <c r="AU26" i="17"/>
  <c r="AT26" i="17"/>
  <c r="AS26" i="17"/>
  <c r="AR26" i="17"/>
  <c r="AQ26" i="17"/>
  <c r="AP26" i="17"/>
  <c r="Y26" i="17"/>
  <c r="CF25" i="17"/>
  <c r="CE25" i="17"/>
  <c r="CD25" i="17"/>
  <c r="CC25" i="17"/>
  <c r="CA25" i="17"/>
  <c r="BB25" i="17"/>
  <c r="BA25" i="17"/>
  <c r="AZ25" i="17"/>
  <c r="AY25" i="17"/>
  <c r="AX25" i="17"/>
  <c r="AW25" i="17"/>
  <c r="AV25" i="17"/>
  <c r="AU25" i="17"/>
  <c r="AT25" i="17"/>
  <c r="AS25" i="17"/>
  <c r="AR25" i="17"/>
  <c r="AQ25" i="17"/>
  <c r="AP25" i="17"/>
  <c r="Y25" i="17"/>
  <c r="CF24" i="17"/>
  <c r="CE24" i="17"/>
  <c r="CD24" i="17"/>
  <c r="CC24" i="17"/>
  <c r="CA24" i="17"/>
  <c r="BB24" i="17"/>
  <c r="BA24" i="17"/>
  <c r="AZ24" i="17"/>
  <c r="AY24" i="17"/>
  <c r="AX24" i="17"/>
  <c r="AW24" i="17"/>
  <c r="AV24" i="17"/>
  <c r="AU24" i="17"/>
  <c r="AT24" i="17"/>
  <c r="AS24" i="17"/>
  <c r="AR24" i="17"/>
  <c r="AQ24" i="17"/>
  <c r="AP24" i="17"/>
  <c r="Y24" i="17"/>
  <c r="CF50" i="17"/>
  <c r="CE50" i="17"/>
  <c r="CD50" i="17"/>
  <c r="CC50" i="17"/>
  <c r="CA50" i="17"/>
  <c r="BB50" i="17"/>
  <c r="BA50" i="17"/>
  <c r="AZ50" i="17"/>
  <c r="AY50" i="17"/>
  <c r="AX50" i="17"/>
  <c r="AW50" i="17"/>
  <c r="AV50" i="17"/>
  <c r="AU50" i="17"/>
  <c r="AT50" i="17"/>
  <c r="AS50" i="17"/>
  <c r="AR50" i="17"/>
  <c r="AQ50" i="17"/>
  <c r="AP50" i="17"/>
  <c r="Y50" i="17"/>
  <c r="CF23" i="17"/>
  <c r="CE23" i="17"/>
  <c r="CD23" i="17"/>
  <c r="CC23" i="17"/>
  <c r="CA23" i="17"/>
  <c r="BB23" i="17"/>
  <c r="BA23" i="17"/>
  <c r="AZ23" i="17"/>
  <c r="AY23" i="17"/>
  <c r="AX23" i="17"/>
  <c r="AW23" i="17"/>
  <c r="AV23" i="17"/>
  <c r="AU23" i="17"/>
  <c r="AT23" i="17"/>
  <c r="AS23" i="17"/>
  <c r="AR23" i="17"/>
  <c r="AQ23" i="17"/>
  <c r="AP23" i="17"/>
  <c r="Y23" i="17"/>
  <c r="CF22" i="17"/>
  <c r="CE22" i="17"/>
  <c r="CD22" i="17"/>
  <c r="CC22" i="17"/>
  <c r="CA22" i="17"/>
  <c r="BB22" i="17"/>
  <c r="BA22" i="17"/>
  <c r="AZ22" i="17"/>
  <c r="AY22" i="17"/>
  <c r="AX22" i="17"/>
  <c r="AW22" i="17"/>
  <c r="AV22" i="17"/>
  <c r="AU22" i="17"/>
  <c r="AT22" i="17"/>
  <c r="AS22" i="17"/>
  <c r="AR22" i="17"/>
  <c r="AQ22" i="17"/>
  <c r="AP22" i="17"/>
  <c r="Y22" i="17"/>
  <c r="CF21" i="17"/>
  <c r="CE21" i="17"/>
  <c r="CD21" i="17"/>
  <c r="CC21" i="17"/>
  <c r="CA21" i="17"/>
  <c r="BB21" i="17"/>
  <c r="BA21" i="17"/>
  <c r="AZ21" i="17"/>
  <c r="AY21" i="17"/>
  <c r="AX21" i="17"/>
  <c r="AW21" i="17"/>
  <c r="AV21" i="17"/>
  <c r="AU21" i="17"/>
  <c r="AT21" i="17"/>
  <c r="AS21" i="17"/>
  <c r="AR21" i="17"/>
  <c r="AQ21" i="17"/>
  <c r="AP21" i="17"/>
  <c r="Y21" i="17"/>
  <c r="CF20" i="17"/>
  <c r="CE20" i="17"/>
  <c r="CD20" i="17"/>
  <c r="CC20" i="17"/>
  <c r="CA20" i="17"/>
  <c r="BB20" i="17"/>
  <c r="BA20" i="17"/>
  <c r="AZ20" i="17"/>
  <c r="AY20" i="17"/>
  <c r="AX20" i="17"/>
  <c r="AW20" i="17"/>
  <c r="AV20" i="17"/>
  <c r="AU20" i="17"/>
  <c r="AT20" i="17"/>
  <c r="AS20" i="17"/>
  <c r="AR20" i="17"/>
  <c r="AQ20" i="17"/>
  <c r="AP20" i="17"/>
  <c r="Y20" i="17"/>
  <c r="CF19" i="17"/>
  <c r="CE19" i="17"/>
  <c r="CD19" i="17"/>
  <c r="CC19" i="17"/>
  <c r="CA19" i="17"/>
  <c r="BB19" i="17"/>
  <c r="BA19" i="17"/>
  <c r="AZ19" i="17"/>
  <c r="AY19" i="17"/>
  <c r="AX19" i="17"/>
  <c r="AW19" i="17"/>
  <c r="AV19" i="17"/>
  <c r="AU19" i="17"/>
  <c r="AT19" i="17"/>
  <c r="AS19" i="17"/>
  <c r="AR19" i="17"/>
  <c r="AQ19" i="17"/>
  <c r="AP19" i="17"/>
  <c r="Y19" i="17"/>
  <c r="CF18" i="17"/>
  <c r="CE18" i="17"/>
  <c r="CD18" i="17"/>
  <c r="CC18" i="17"/>
  <c r="CA18" i="17"/>
  <c r="BB18" i="17"/>
  <c r="BA18" i="17"/>
  <c r="AZ18" i="17"/>
  <c r="AY18" i="17"/>
  <c r="AX18" i="17"/>
  <c r="AW18" i="17"/>
  <c r="AV18" i="17"/>
  <c r="AU18" i="17"/>
  <c r="AT18" i="17"/>
  <c r="AS18" i="17"/>
  <c r="AR18" i="17"/>
  <c r="AQ18" i="17"/>
  <c r="AP18" i="17"/>
  <c r="Y18" i="17"/>
  <c r="CF49" i="17"/>
  <c r="CE49" i="17"/>
  <c r="CD49" i="17"/>
  <c r="CC49" i="17"/>
  <c r="CA49" i="17"/>
  <c r="BB49" i="17"/>
  <c r="BA49" i="17"/>
  <c r="AZ49" i="17"/>
  <c r="AY49" i="17"/>
  <c r="AX49" i="17"/>
  <c r="AW49" i="17"/>
  <c r="AV49" i="17"/>
  <c r="AU49" i="17"/>
  <c r="AT49" i="17"/>
  <c r="AS49" i="17"/>
  <c r="AR49" i="17"/>
  <c r="AQ49" i="17"/>
  <c r="AP49" i="17"/>
  <c r="Y49" i="17"/>
  <c r="CF17" i="17"/>
  <c r="CE17" i="17"/>
  <c r="CD17" i="17"/>
  <c r="CC17" i="17"/>
  <c r="CA17" i="17"/>
  <c r="BB17" i="17"/>
  <c r="BA17" i="17"/>
  <c r="AZ17" i="17"/>
  <c r="AY17" i="17"/>
  <c r="AX17" i="17"/>
  <c r="AW17" i="17"/>
  <c r="AV17" i="17"/>
  <c r="AU17" i="17"/>
  <c r="AT17" i="17"/>
  <c r="AS17" i="17"/>
  <c r="AR17" i="17"/>
  <c r="AQ17" i="17"/>
  <c r="AP17" i="17"/>
  <c r="Y17" i="17"/>
  <c r="CF16" i="17"/>
  <c r="CE16" i="17"/>
  <c r="CD16" i="17"/>
  <c r="CC16" i="17"/>
  <c r="CA16" i="17"/>
  <c r="BB16" i="17"/>
  <c r="BA16" i="17"/>
  <c r="AZ16" i="17"/>
  <c r="AY16" i="17"/>
  <c r="AX16" i="17"/>
  <c r="AW16" i="17"/>
  <c r="AV16" i="17"/>
  <c r="AU16" i="17"/>
  <c r="AT16" i="17"/>
  <c r="AS16" i="17"/>
  <c r="AR16" i="17"/>
  <c r="AQ16" i="17"/>
  <c r="AP16" i="17"/>
  <c r="Y16" i="17"/>
  <c r="CF15" i="17"/>
  <c r="CE15" i="17"/>
  <c r="CD15" i="17"/>
  <c r="CC15" i="17"/>
  <c r="CA15" i="17"/>
  <c r="BB15" i="17"/>
  <c r="BA15" i="17"/>
  <c r="AZ15" i="17"/>
  <c r="AY15" i="17"/>
  <c r="AX15" i="17"/>
  <c r="AW15" i="17"/>
  <c r="AV15" i="17"/>
  <c r="AU15" i="17"/>
  <c r="AT15" i="17"/>
  <c r="AS15" i="17"/>
  <c r="AR15" i="17"/>
  <c r="AQ15" i="17"/>
  <c r="AP15" i="17"/>
  <c r="Y15" i="17"/>
  <c r="CF14" i="17"/>
  <c r="CE14" i="17"/>
  <c r="CD14" i="17"/>
  <c r="CC14" i="17"/>
  <c r="CA14" i="17"/>
  <c r="BB14" i="17"/>
  <c r="BA14" i="17"/>
  <c r="AZ14" i="17"/>
  <c r="AY14" i="17"/>
  <c r="AX14" i="17"/>
  <c r="AW14" i="17"/>
  <c r="AV14" i="17"/>
  <c r="AU14" i="17"/>
  <c r="AT14" i="17"/>
  <c r="AS14" i="17"/>
  <c r="AR14" i="17"/>
  <c r="AQ14" i="17"/>
  <c r="AP14" i="17"/>
  <c r="Y14" i="17"/>
  <c r="CF46" i="17"/>
  <c r="CE46" i="17"/>
  <c r="CD46" i="17"/>
  <c r="CC46" i="17"/>
  <c r="CA46" i="17"/>
  <c r="BB46" i="17"/>
  <c r="BA46" i="17"/>
  <c r="AZ46" i="17"/>
  <c r="AY46" i="17"/>
  <c r="AX46" i="17"/>
  <c r="AW46" i="17"/>
  <c r="AV46" i="17"/>
  <c r="AU46" i="17"/>
  <c r="AT46" i="17"/>
  <c r="AS46" i="17"/>
  <c r="AR46" i="17"/>
  <c r="AQ46" i="17"/>
  <c r="AP46" i="17"/>
  <c r="Y46" i="17"/>
  <c r="CF13" i="17"/>
  <c r="CE13" i="17"/>
  <c r="CD13" i="17"/>
  <c r="CC13" i="17"/>
  <c r="CA13" i="17"/>
  <c r="BB13" i="17"/>
  <c r="BA13" i="17"/>
  <c r="AZ13" i="17"/>
  <c r="AY13" i="17"/>
  <c r="AX13" i="17"/>
  <c r="AW13" i="17"/>
  <c r="AV13" i="17"/>
  <c r="AU13" i="17"/>
  <c r="AT13" i="17"/>
  <c r="AS13" i="17"/>
  <c r="AR13" i="17"/>
  <c r="AQ13" i="17"/>
  <c r="AP13" i="17"/>
  <c r="Y13" i="17"/>
  <c r="CF12" i="17"/>
  <c r="CE12" i="17"/>
  <c r="CD12" i="17"/>
  <c r="CC12" i="17"/>
  <c r="CA12" i="17"/>
  <c r="BB12" i="17"/>
  <c r="BA12" i="17"/>
  <c r="AZ12" i="17"/>
  <c r="AY12" i="17"/>
  <c r="AX12" i="17"/>
  <c r="AW12" i="17"/>
  <c r="AV12" i="17"/>
  <c r="AU12" i="17"/>
  <c r="AT12" i="17"/>
  <c r="AS12" i="17"/>
  <c r="AR12" i="17"/>
  <c r="AQ12" i="17"/>
  <c r="AP12" i="17"/>
  <c r="Y12" i="17"/>
  <c r="CF11" i="17"/>
  <c r="CE11" i="17"/>
  <c r="CD11" i="17"/>
  <c r="CC11" i="17"/>
  <c r="CA11" i="17"/>
  <c r="BB11" i="17"/>
  <c r="BA11" i="17"/>
  <c r="AZ11" i="17"/>
  <c r="AY11" i="17"/>
  <c r="AX11" i="17"/>
  <c r="AW11" i="17"/>
  <c r="AV11" i="17"/>
  <c r="AU11" i="17"/>
  <c r="AT11" i="17"/>
  <c r="AS11" i="17"/>
  <c r="AR11" i="17"/>
  <c r="AQ11" i="17"/>
  <c r="AP11" i="17"/>
  <c r="Y11" i="17"/>
  <c r="CF10" i="17"/>
  <c r="CE10" i="17"/>
  <c r="CD10" i="17"/>
  <c r="CC10" i="17"/>
  <c r="CA10" i="17"/>
  <c r="BB10" i="17"/>
  <c r="BA10" i="17"/>
  <c r="AZ10" i="17"/>
  <c r="AY10" i="17"/>
  <c r="AX10" i="17"/>
  <c r="AW10" i="17"/>
  <c r="AV10" i="17"/>
  <c r="AU10" i="17"/>
  <c r="AT10" i="17"/>
  <c r="AS10" i="17"/>
  <c r="AR10" i="17"/>
  <c r="AQ10" i="17"/>
  <c r="AP10" i="17"/>
  <c r="Y10" i="17"/>
  <c r="CF9" i="17"/>
  <c r="CE9" i="17"/>
  <c r="CD9" i="17"/>
  <c r="CC9" i="17"/>
  <c r="CA9" i="17"/>
  <c r="BB9" i="17"/>
  <c r="BA9" i="17"/>
  <c r="AZ9" i="17"/>
  <c r="AY9" i="17"/>
  <c r="AX9" i="17"/>
  <c r="AW9" i="17"/>
  <c r="AV9" i="17"/>
  <c r="AU9" i="17"/>
  <c r="AT9" i="17"/>
  <c r="AS9" i="17"/>
  <c r="AR9" i="17"/>
  <c r="AQ9" i="17"/>
  <c r="AP9" i="17"/>
  <c r="Y9" i="17"/>
  <c r="CF45" i="17"/>
  <c r="CE45" i="17"/>
  <c r="CD45" i="17"/>
  <c r="CC45" i="17"/>
  <c r="CA45" i="17"/>
  <c r="BB45" i="17"/>
  <c r="BA45" i="17"/>
  <c r="AZ45" i="17"/>
  <c r="AY45" i="17"/>
  <c r="AX45" i="17"/>
  <c r="AW45" i="17"/>
  <c r="AV45" i="17"/>
  <c r="AU45" i="17"/>
  <c r="AT45" i="17"/>
  <c r="AS45" i="17"/>
  <c r="AR45" i="17"/>
  <c r="AQ45" i="17"/>
  <c r="AP45" i="17"/>
  <c r="Y45" i="17"/>
  <c r="CF8" i="17"/>
  <c r="CE8" i="17"/>
  <c r="CD8" i="17"/>
  <c r="CC8" i="17"/>
  <c r="CA8" i="17"/>
  <c r="BB8" i="17"/>
  <c r="BA8" i="17"/>
  <c r="AZ8" i="17"/>
  <c r="AY8" i="17"/>
  <c r="AX8" i="17"/>
  <c r="AW8" i="17"/>
  <c r="AV8" i="17"/>
  <c r="AU8" i="17"/>
  <c r="AT8" i="17"/>
  <c r="AS8" i="17"/>
  <c r="AR8" i="17"/>
  <c r="AQ8" i="17"/>
  <c r="AP8" i="17"/>
  <c r="Y8" i="17"/>
  <c r="CF44" i="17"/>
  <c r="CE44" i="17"/>
  <c r="CD44" i="17"/>
  <c r="CC44" i="17"/>
  <c r="CA44" i="17"/>
  <c r="BB44" i="17"/>
  <c r="BA44" i="17"/>
  <c r="AZ44" i="17"/>
  <c r="AY44" i="17"/>
  <c r="AX44" i="17"/>
  <c r="AW44" i="17"/>
  <c r="AV44" i="17"/>
  <c r="AU44" i="17"/>
  <c r="AT44" i="17"/>
  <c r="AS44" i="17"/>
  <c r="AR44" i="17"/>
  <c r="AQ44" i="17"/>
  <c r="AP44" i="17"/>
  <c r="Y44" i="17"/>
  <c r="CF7" i="17"/>
  <c r="CE7" i="17"/>
  <c r="CD7" i="17"/>
  <c r="CC7" i="17"/>
  <c r="CA7" i="17"/>
  <c r="BB7" i="17"/>
  <c r="BA7" i="17"/>
  <c r="AZ7" i="17"/>
  <c r="AY7" i="17"/>
  <c r="AX7" i="17"/>
  <c r="AW7" i="17"/>
  <c r="AV7" i="17"/>
  <c r="AU7" i="17"/>
  <c r="AT7" i="17"/>
  <c r="AS7" i="17"/>
  <c r="AR7" i="17"/>
  <c r="AQ7" i="17"/>
  <c r="AP7" i="17"/>
  <c r="Y7" i="17"/>
  <c r="CF6" i="17"/>
  <c r="CE6" i="17"/>
  <c r="CD6" i="17"/>
  <c r="CC6" i="17"/>
  <c r="CA6" i="17"/>
  <c r="BB6" i="17"/>
  <c r="BA6" i="17"/>
  <c r="AZ6" i="17"/>
  <c r="AY6" i="17"/>
  <c r="AX6" i="17"/>
  <c r="AW6" i="17"/>
  <c r="AV6" i="17"/>
  <c r="AU6" i="17"/>
  <c r="AT6" i="17"/>
  <c r="AS6" i="17"/>
  <c r="AR6" i="17"/>
  <c r="AQ6" i="17"/>
  <c r="AP6" i="17"/>
  <c r="Y6" i="17"/>
  <c r="CF5" i="17"/>
  <c r="CE5" i="17"/>
  <c r="CD5" i="17"/>
  <c r="CC5" i="17"/>
  <c r="CA5" i="17"/>
  <c r="BB5" i="17"/>
  <c r="BA5" i="17"/>
  <c r="AZ5" i="17"/>
  <c r="AY5" i="17"/>
  <c r="AX5" i="17"/>
  <c r="AW5" i="17"/>
  <c r="AV5" i="17"/>
  <c r="AU5" i="17"/>
  <c r="AT5" i="17"/>
  <c r="AS5" i="17"/>
  <c r="AR5" i="17"/>
  <c r="AQ5" i="17"/>
  <c r="AP5" i="17"/>
  <c r="Y5" i="17"/>
  <c r="CF4" i="17"/>
  <c r="CE4" i="17"/>
  <c r="CD4" i="17"/>
  <c r="CC4" i="17"/>
  <c r="CA4" i="17"/>
  <c r="BB4" i="17"/>
  <c r="BA4" i="17"/>
  <c r="AZ4" i="17"/>
  <c r="AY4" i="17"/>
  <c r="AX4" i="17"/>
  <c r="AW4" i="17"/>
  <c r="AV4" i="17"/>
  <c r="AU4" i="17"/>
  <c r="AT4" i="17"/>
  <c r="AS4" i="17"/>
  <c r="AR4" i="17"/>
  <c r="AQ4" i="17"/>
  <c r="AP4" i="17"/>
  <c r="Y4" i="17"/>
  <c r="B31" i="33" l="1"/>
  <c r="CG6" i="17"/>
  <c r="CG45" i="17"/>
  <c r="CG12" i="17"/>
  <c r="CG15" i="17"/>
  <c r="CG18" i="17"/>
  <c r="CG22" i="17"/>
  <c r="CG25" i="17"/>
  <c r="CG29" i="17"/>
  <c r="CG32" i="17"/>
  <c r="CG35" i="17"/>
  <c r="CG38" i="17"/>
  <c r="CG5" i="17"/>
  <c r="CG8" i="17"/>
  <c r="CG11" i="17"/>
  <c r="CG14" i="17"/>
  <c r="CG49" i="17"/>
  <c r="CG21" i="17"/>
  <c r="CG24" i="17"/>
  <c r="CG28" i="17"/>
  <c r="CG31" i="17"/>
  <c r="CG48" i="17"/>
  <c r="CG37" i="17"/>
  <c r="CG4" i="17"/>
  <c r="CG44" i="17"/>
  <c r="CG10" i="17"/>
  <c r="CG46" i="17"/>
  <c r="CG17" i="17"/>
  <c r="CG20" i="17"/>
  <c r="CG50" i="17"/>
  <c r="CG27" i="17"/>
  <c r="CG41" i="17"/>
  <c r="CG34" i="17"/>
  <c r="CG47" i="17"/>
  <c r="CG7" i="17"/>
  <c r="CG9" i="17"/>
  <c r="CG13" i="17"/>
  <c r="CG16" i="17"/>
  <c r="CG19" i="17"/>
  <c r="CG23" i="17"/>
  <c r="CG26" i="17"/>
  <c r="CG30" i="17"/>
  <c r="CG33" i="17"/>
  <c r="CG36" i="17"/>
</calcChain>
</file>

<file path=xl/comments1.xml><?xml version="1.0" encoding="utf-8"?>
<comments xmlns="http://schemas.openxmlformats.org/spreadsheetml/2006/main">
  <authors>
    <author>Author</author>
  </authors>
  <commentList>
    <comment ref="B4" authorId="0" shapeId="0">
      <text>
        <r>
          <rPr>
            <b/>
            <sz val="9"/>
            <color indexed="81"/>
            <rFont val="Tahoma"/>
            <family val="2"/>
          </rPr>
          <t>Author:</t>
        </r>
        <r>
          <rPr>
            <sz val="9"/>
            <color indexed="81"/>
            <rFont val="Tahoma"/>
            <family val="2"/>
          </rPr>
          <t xml:space="preserve">
A reference applied by the adopting local authority. Unique to the local authority, but not nationally.</t>
        </r>
      </text>
    </comment>
    <comment ref="C4" authorId="0" shapeId="0">
      <text>
        <r>
          <rPr>
            <b/>
            <sz val="9"/>
            <color indexed="81"/>
            <rFont val="Tahoma"/>
            <family val="2"/>
          </rPr>
          <t>Author:</t>
        </r>
        <r>
          <rPr>
            <sz val="9"/>
            <color indexed="81"/>
            <rFont val="Tahoma"/>
            <family val="2"/>
          </rPr>
          <t xml:space="preserve">
A name provided by the local authority to identify the site.</t>
        </r>
      </text>
    </comment>
    <comment ref="D4" authorId="0" shapeId="0">
      <text>
        <r>
          <rPr>
            <b/>
            <sz val="9"/>
            <color indexed="81"/>
            <rFont val="Tahoma"/>
            <family val="2"/>
          </rPr>
          <t>Author:</t>
        </r>
        <r>
          <rPr>
            <sz val="9"/>
            <color indexed="81"/>
            <rFont val="Tahoma"/>
            <family val="2"/>
          </rPr>
          <t xml:space="preserve">
The address of a site.</t>
        </r>
      </text>
    </comment>
    <comment ref="H4" authorId="0" shapeId="0">
      <text>
        <r>
          <rPr>
            <b/>
            <sz val="9"/>
            <color indexed="81"/>
            <rFont val="Tahoma"/>
            <family val="2"/>
          </rPr>
          <t>Author:</t>
        </r>
        <r>
          <rPr>
            <sz val="9"/>
            <color indexed="81"/>
            <rFont val="Tahoma"/>
            <family val="2"/>
          </rPr>
          <t xml:space="preserve">
A reference from a gazetteer to uniquely identify a single piece of land or property.</t>
        </r>
      </text>
    </comment>
    <comment ref="I4" authorId="0" shapeId="0">
      <text>
        <r>
          <rPr>
            <b/>
            <sz val="9"/>
            <color indexed="81"/>
            <rFont val="Tahoma"/>
            <family val="2"/>
          </rPr>
          <t>Author:</t>
        </r>
        <r>
          <rPr>
            <sz val="9"/>
            <color indexed="81"/>
            <rFont val="Tahoma"/>
            <family val="2"/>
          </rPr>
          <t xml:space="preserve">
The system in which coordinates are defined.</t>
        </r>
      </text>
    </comment>
    <comment ref="J4" authorId="0" shapeId="0">
      <text>
        <r>
          <rPr>
            <b/>
            <sz val="9"/>
            <color indexed="81"/>
            <rFont val="Tahoma"/>
            <family val="2"/>
          </rPr>
          <t>Author:</t>
        </r>
        <r>
          <rPr>
            <sz val="9"/>
            <color indexed="81"/>
            <rFont val="Tahoma"/>
            <family val="2"/>
          </rPr>
          <t xml:space="preserve">
The east/west component of a coordinate of a point in the site.</t>
        </r>
      </text>
    </comment>
    <comment ref="K4" authorId="0" shapeId="0">
      <text>
        <r>
          <rPr>
            <b/>
            <sz val="9"/>
            <color indexed="81"/>
            <rFont val="Tahoma"/>
            <family val="2"/>
          </rPr>
          <t>Author:</t>
        </r>
        <r>
          <rPr>
            <sz val="9"/>
            <color indexed="81"/>
            <rFont val="Tahoma"/>
            <family val="2"/>
          </rPr>
          <t xml:space="preserve">
The north/south component of a coordinate of a point in the site.</t>
        </r>
      </text>
    </comment>
    <comment ref="L4" authorId="0" shapeId="0">
      <text>
        <r>
          <rPr>
            <b/>
            <sz val="9"/>
            <color indexed="81"/>
            <rFont val="Tahoma"/>
            <family val="2"/>
          </rPr>
          <t>Author:</t>
        </r>
        <r>
          <rPr>
            <sz val="9"/>
            <color indexed="81"/>
            <rFont val="Tahoma"/>
            <family val="2"/>
          </rPr>
          <t xml:space="preserve">
The size of a site in hectares.</t>
        </r>
      </text>
    </comment>
    <comment ref="M4" authorId="0" shapeId="0">
      <text>
        <r>
          <rPr>
            <b/>
            <sz val="9"/>
            <color indexed="81"/>
            <rFont val="Tahoma"/>
            <family val="2"/>
          </rPr>
          <t>Author:</t>
        </r>
        <r>
          <rPr>
            <sz val="9"/>
            <color indexed="81"/>
            <rFont val="Tahoma"/>
            <family val="2"/>
          </rPr>
          <t xml:space="preserve">
The status of a site derived from its planning history.</t>
        </r>
      </text>
    </comment>
    <comment ref="N4" authorId="0" shapeId="0">
      <text>
        <r>
          <rPr>
            <b/>
            <sz val="9"/>
            <color indexed="81"/>
            <rFont val="Tahoma"/>
            <family val="2"/>
          </rPr>
          <t>Author:</t>
        </r>
        <r>
          <rPr>
            <sz val="9"/>
            <color indexed="81"/>
            <rFont val="Tahoma"/>
            <family val="2"/>
          </rPr>
          <t xml:space="preserve">
Links to web pages about planning activity associated with the site, and its entry on the register.</t>
        </r>
      </text>
    </comment>
    <comment ref="O4" authorId="0" shapeId="0">
      <text>
        <r>
          <rPr>
            <b/>
            <sz val="9"/>
            <color indexed="81"/>
            <rFont val="Tahoma"/>
            <family val="2"/>
          </rPr>
          <t>Author:</t>
        </r>
        <r>
          <rPr>
            <sz val="9"/>
            <color indexed="81"/>
            <rFont val="Tahoma"/>
            <family val="2"/>
          </rPr>
          <t xml:space="preserve">
Links to web pages about planning constraints that are relevant for a site</t>
        </r>
      </text>
    </comment>
    <comment ref="P4" authorId="0" shapeId="0">
      <text>
        <r>
          <rPr>
            <b/>
            <sz val="9"/>
            <color indexed="81"/>
            <rFont val="Tahoma"/>
            <family val="2"/>
          </rPr>
          <t>Author:</t>
        </r>
        <r>
          <rPr>
            <sz val="9"/>
            <color indexed="81"/>
            <rFont val="Tahoma"/>
            <family val="2"/>
          </rPr>
          <t xml:space="preserve">
A category of the type of owner(s) of a site.</t>
        </r>
      </text>
    </comment>
    <comment ref="Q4" authorId="0" shapeId="0">
      <text>
        <r>
          <rPr>
            <b/>
            <sz val="9"/>
            <color indexed="81"/>
            <rFont val="Tahoma"/>
            <family val="2"/>
          </rPr>
          <t>Author:</t>
        </r>
        <r>
          <rPr>
            <sz val="9"/>
            <color indexed="81"/>
            <rFont val="Tahoma"/>
            <family val="2"/>
          </rPr>
          <t xml:space="preserve">
The contact information of owners of a site where known.</t>
        </r>
      </text>
    </comment>
    <comment ref="R4" authorId="0" shapeId="0">
      <text>
        <r>
          <rPr>
            <b/>
            <sz val="9"/>
            <color indexed="81"/>
            <rFont val="Tahoma"/>
            <family val="2"/>
          </rPr>
          <t>Author:</t>
        </r>
        <r>
          <rPr>
            <sz val="9"/>
            <color indexed="81"/>
            <rFont val="Tahoma"/>
            <family val="2"/>
          </rPr>
          <t xml:space="preserve">
An estimate by the local authority of the number of homes that a site would likely support.</t>
        </r>
      </text>
    </comment>
    <comment ref="S4" authorId="0" shapeId="0">
      <text>
        <r>
          <rPr>
            <b/>
            <sz val="9"/>
            <color indexed="81"/>
            <rFont val="Tahoma"/>
            <family val="2"/>
          </rPr>
          <t>Author:</t>
        </r>
        <r>
          <rPr>
            <sz val="9"/>
            <color indexed="81"/>
            <rFont val="Tahoma"/>
            <family val="2"/>
          </rPr>
          <t xml:space="preserve">
The minimum number of homes that the local authority estimates that a site should support.</t>
        </r>
      </text>
    </comment>
    <comment ref="T4" authorId="0" shapeId="0">
      <text>
        <r>
          <rPr>
            <b/>
            <sz val="9"/>
            <color indexed="81"/>
            <rFont val="Tahoma"/>
            <family val="2"/>
          </rPr>
          <t>Author:</t>
        </r>
        <r>
          <rPr>
            <sz val="9"/>
            <color indexed="81"/>
            <rFont val="Tahoma"/>
            <family val="2"/>
          </rPr>
          <t xml:space="preserve">
Dates and titles of events that are relevant to the site’s entry on the register.</t>
        </r>
      </text>
    </comment>
    <comment ref="V4" authorId="0" shapeId="0">
      <text>
        <r>
          <rPr>
            <b/>
            <sz val="9"/>
            <color indexed="81"/>
            <rFont val="Tahoma"/>
            <family val="2"/>
          </rPr>
          <t>Author:</t>
        </r>
        <r>
          <rPr>
            <sz val="9"/>
            <color indexed="81"/>
            <rFont val="Tahoma"/>
            <family val="2"/>
          </rPr>
          <t xml:space="preserve">
General text about a site and its entry on the register.</t>
        </r>
      </text>
    </comment>
    <comment ref="W4" authorId="0" shapeId="0">
      <text>
        <r>
          <rPr>
            <b/>
            <sz val="9"/>
            <color indexed="81"/>
            <rFont val="Tahoma"/>
            <family val="2"/>
          </rPr>
          <t>Author:</t>
        </r>
        <r>
          <rPr>
            <sz val="9"/>
            <color indexed="81"/>
            <rFont val="Tahoma"/>
            <family val="2"/>
          </rPr>
          <t xml:space="preserve">
An identifier to the organisation adopting the site.</t>
        </r>
      </text>
    </comment>
    <comment ref="X4" authorId="0" shapeId="0">
      <text>
        <r>
          <rPr>
            <b/>
            <sz val="9"/>
            <color indexed="81"/>
            <rFont val="Tahoma"/>
            <family val="2"/>
          </rPr>
          <t>Author:</t>
        </r>
        <r>
          <rPr>
            <sz val="9"/>
            <color indexed="81"/>
            <rFont val="Tahoma"/>
            <family val="2"/>
          </rPr>
          <t xml:space="preserve">
The name of the organisation adopting the site.</t>
        </r>
      </text>
    </comment>
    <comment ref="Y4" authorId="0" shapeId="0">
      <text>
        <r>
          <rPr>
            <b/>
            <sz val="9"/>
            <color indexed="81"/>
            <rFont val="Tahoma"/>
            <family val="2"/>
          </rPr>
          <t>Author:</t>
        </r>
        <r>
          <rPr>
            <sz val="9"/>
            <color indexed="81"/>
            <rFont val="Tahoma"/>
            <family val="2"/>
          </rPr>
          <t xml:space="preserve">
The date that any part of a site was first added to the register.</t>
        </r>
      </text>
    </comment>
    <comment ref="Z4" authorId="0" shapeId="0">
      <text>
        <r>
          <rPr>
            <b/>
            <sz val="9"/>
            <color indexed="81"/>
            <rFont val="Tahoma"/>
            <family val="2"/>
          </rPr>
          <t>Author:</t>
        </r>
        <r>
          <rPr>
            <sz val="9"/>
            <color indexed="81"/>
            <rFont val="Tahoma"/>
            <family val="2"/>
          </rPr>
          <t xml:space="preserve">
The date that information about a site was last updated on a register.</t>
        </r>
      </text>
    </comment>
  </commentList>
</comments>
</file>

<file path=xl/comments2.xml><?xml version="1.0" encoding="utf-8"?>
<comments xmlns="http://schemas.openxmlformats.org/spreadsheetml/2006/main">
  <authors>
    <author>Author</author>
    <author>Paul Woods</author>
  </authors>
  <commentList>
    <comment ref="B4" authorId="0" shapeId="0">
      <text>
        <r>
          <rPr>
            <b/>
            <sz val="9"/>
            <color indexed="81"/>
            <rFont val="Tahoma"/>
            <family val="2"/>
          </rPr>
          <t>Author:</t>
        </r>
        <r>
          <rPr>
            <sz val="9"/>
            <color indexed="81"/>
            <rFont val="Tahoma"/>
            <family val="2"/>
          </rPr>
          <t xml:space="preserve">
A reference applied by the adopting local authority. Unique to the local authority, but not nationally.</t>
        </r>
      </text>
    </comment>
    <comment ref="C4" authorId="0" shapeId="0">
      <text>
        <r>
          <rPr>
            <b/>
            <sz val="9"/>
            <color indexed="81"/>
            <rFont val="Tahoma"/>
            <family val="2"/>
          </rPr>
          <t>Author:</t>
        </r>
        <r>
          <rPr>
            <sz val="9"/>
            <color indexed="81"/>
            <rFont val="Tahoma"/>
            <family val="2"/>
          </rPr>
          <t xml:space="preserve">
A name provided by the local authority to identify the site.</t>
        </r>
      </text>
    </comment>
    <comment ref="D4" authorId="0" shapeId="0">
      <text>
        <r>
          <rPr>
            <b/>
            <sz val="9"/>
            <color indexed="81"/>
            <rFont val="Tahoma"/>
            <family val="2"/>
          </rPr>
          <t>Author:</t>
        </r>
        <r>
          <rPr>
            <sz val="9"/>
            <color indexed="81"/>
            <rFont val="Tahoma"/>
            <family val="2"/>
          </rPr>
          <t xml:space="preserve">
The address of a site.</t>
        </r>
      </text>
    </comment>
    <comment ref="H4" authorId="0" shapeId="0">
      <text>
        <r>
          <rPr>
            <b/>
            <sz val="9"/>
            <color indexed="81"/>
            <rFont val="Tahoma"/>
            <family val="2"/>
          </rPr>
          <t>Author:</t>
        </r>
        <r>
          <rPr>
            <sz val="9"/>
            <color indexed="81"/>
            <rFont val="Tahoma"/>
            <family val="2"/>
          </rPr>
          <t xml:space="preserve">
A reference from a gazetteer to uniquely identify a single piece of land or property.</t>
        </r>
      </text>
    </comment>
    <comment ref="J4" authorId="0" shapeId="0">
      <text>
        <r>
          <rPr>
            <b/>
            <sz val="9"/>
            <color indexed="81"/>
            <rFont val="Tahoma"/>
            <family val="2"/>
          </rPr>
          <t>Author:</t>
        </r>
        <r>
          <rPr>
            <sz val="9"/>
            <color indexed="81"/>
            <rFont val="Tahoma"/>
            <family val="2"/>
          </rPr>
          <t xml:space="preserve">
The system in which coordinates are defined.</t>
        </r>
      </text>
    </comment>
    <comment ref="K4" authorId="0" shapeId="0">
      <text>
        <r>
          <rPr>
            <b/>
            <sz val="9"/>
            <color indexed="81"/>
            <rFont val="Tahoma"/>
            <family val="2"/>
          </rPr>
          <t>Author:</t>
        </r>
        <r>
          <rPr>
            <sz val="9"/>
            <color indexed="81"/>
            <rFont val="Tahoma"/>
            <family val="2"/>
          </rPr>
          <t xml:space="preserve">
The east/west component of a coordinate of a point in the site.</t>
        </r>
      </text>
    </comment>
    <comment ref="L4" authorId="0" shapeId="0">
      <text>
        <r>
          <rPr>
            <b/>
            <sz val="9"/>
            <color indexed="81"/>
            <rFont val="Tahoma"/>
            <family val="2"/>
          </rPr>
          <t>Author:</t>
        </r>
        <r>
          <rPr>
            <sz val="9"/>
            <color indexed="81"/>
            <rFont val="Tahoma"/>
            <family val="2"/>
          </rPr>
          <t xml:space="preserve">
The north/south component of a coordinate of a point in the site.</t>
        </r>
      </text>
    </comment>
    <comment ref="M4" authorId="0" shapeId="0">
      <text>
        <r>
          <rPr>
            <b/>
            <sz val="9"/>
            <color indexed="81"/>
            <rFont val="Tahoma"/>
            <family val="2"/>
          </rPr>
          <t>Author:</t>
        </r>
        <r>
          <rPr>
            <sz val="9"/>
            <color indexed="81"/>
            <rFont val="Tahoma"/>
            <family val="2"/>
          </rPr>
          <t xml:space="preserve">
The size of a site in hectares.</t>
        </r>
      </text>
    </comment>
    <comment ref="N4" authorId="0" shapeId="0">
      <text>
        <r>
          <rPr>
            <b/>
            <sz val="9"/>
            <color indexed="81"/>
            <rFont val="Tahoma"/>
            <family val="2"/>
          </rPr>
          <t>Author:</t>
        </r>
        <r>
          <rPr>
            <sz val="9"/>
            <color indexed="81"/>
            <rFont val="Tahoma"/>
            <family val="2"/>
          </rPr>
          <t xml:space="preserve">
The status of a site derived from its planning history.</t>
        </r>
      </text>
    </comment>
    <comment ref="O4" authorId="0" shapeId="0">
      <text>
        <r>
          <rPr>
            <b/>
            <sz val="9"/>
            <color indexed="81"/>
            <rFont val="Tahoma"/>
            <family val="2"/>
          </rPr>
          <t>Author:</t>
        </r>
        <r>
          <rPr>
            <sz val="9"/>
            <color indexed="81"/>
            <rFont val="Tahoma"/>
            <family val="2"/>
          </rPr>
          <t xml:space="preserve">
Links to web pages about planning activity associated with the site, and its entry on the register.</t>
        </r>
      </text>
    </comment>
    <comment ref="Q4" authorId="0" shapeId="0">
      <text>
        <r>
          <rPr>
            <b/>
            <sz val="9"/>
            <color indexed="81"/>
            <rFont val="Tahoma"/>
            <family val="2"/>
          </rPr>
          <t>Author:</t>
        </r>
        <r>
          <rPr>
            <sz val="9"/>
            <color indexed="81"/>
            <rFont val="Tahoma"/>
            <family val="2"/>
          </rPr>
          <t xml:space="preserve">
Links to web pages about planning activity associated with the site, and its entry on the register.</t>
        </r>
      </text>
    </comment>
    <comment ref="R4" authorId="0" shapeId="0">
      <text>
        <r>
          <rPr>
            <b/>
            <sz val="9"/>
            <color indexed="81"/>
            <rFont val="Tahoma"/>
            <family val="2"/>
          </rPr>
          <t>Author:</t>
        </r>
        <r>
          <rPr>
            <sz val="9"/>
            <color indexed="81"/>
            <rFont val="Tahoma"/>
            <family val="2"/>
          </rPr>
          <t xml:space="preserve">
Links to web pages about planning constraints that are relevant for a site</t>
        </r>
      </text>
    </comment>
    <comment ref="S4" authorId="0" shapeId="0">
      <text>
        <r>
          <rPr>
            <b/>
            <sz val="9"/>
            <color indexed="81"/>
            <rFont val="Tahoma"/>
            <family val="2"/>
          </rPr>
          <t>Author:</t>
        </r>
        <r>
          <rPr>
            <sz val="9"/>
            <color indexed="81"/>
            <rFont val="Tahoma"/>
            <family val="2"/>
          </rPr>
          <t xml:space="preserve">
A category of the type of owner(s) of a site.</t>
        </r>
      </text>
    </comment>
    <comment ref="T4" authorId="0" shapeId="0">
      <text>
        <r>
          <rPr>
            <b/>
            <sz val="9"/>
            <color indexed="81"/>
            <rFont val="Tahoma"/>
            <family val="2"/>
          </rPr>
          <t>Author:</t>
        </r>
        <r>
          <rPr>
            <sz val="9"/>
            <color indexed="81"/>
            <rFont val="Tahoma"/>
            <family val="2"/>
          </rPr>
          <t xml:space="preserve">
The contact information of owners of a site where known.</t>
        </r>
      </text>
    </comment>
    <comment ref="U4" authorId="0" shapeId="0">
      <text>
        <r>
          <rPr>
            <b/>
            <sz val="9"/>
            <color indexed="81"/>
            <rFont val="Tahoma"/>
            <family val="2"/>
          </rPr>
          <t>Author:</t>
        </r>
        <r>
          <rPr>
            <sz val="9"/>
            <color indexed="81"/>
            <rFont val="Tahoma"/>
            <family val="2"/>
          </rPr>
          <t xml:space="preserve">
An estimate by the local authority of the number of homes that a site would likely support.</t>
        </r>
      </text>
    </comment>
    <comment ref="V4" authorId="0" shapeId="0">
      <text>
        <r>
          <rPr>
            <b/>
            <sz val="9"/>
            <color indexed="81"/>
            <rFont val="Tahoma"/>
            <family val="2"/>
          </rPr>
          <t>Author:</t>
        </r>
        <r>
          <rPr>
            <sz val="9"/>
            <color indexed="81"/>
            <rFont val="Tahoma"/>
            <family val="2"/>
          </rPr>
          <t xml:space="preserve">
The minimum number of homes that the local authority estimates that a site should support.</t>
        </r>
      </text>
    </comment>
    <comment ref="X4" authorId="0" shapeId="0">
      <text>
        <r>
          <rPr>
            <b/>
            <sz val="9"/>
            <color indexed="81"/>
            <rFont val="Tahoma"/>
            <family val="2"/>
          </rPr>
          <t>Author:</t>
        </r>
        <r>
          <rPr>
            <sz val="9"/>
            <color indexed="81"/>
            <rFont val="Tahoma"/>
            <family val="2"/>
          </rPr>
          <t xml:space="preserve">
Dates and titles of events that are relevant to the site’s entry on the register.</t>
        </r>
      </text>
    </comment>
    <comment ref="Y4" authorId="0" shapeId="0">
      <text>
        <r>
          <rPr>
            <b/>
            <sz val="9"/>
            <color indexed="81"/>
            <rFont val="Tahoma"/>
            <family val="2"/>
          </rPr>
          <t>Author:</t>
        </r>
        <r>
          <rPr>
            <sz val="9"/>
            <color indexed="81"/>
            <rFont val="Tahoma"/>
            <family val="2"/>
          </rPr>
          <t xml:space="preserve">
General text about a site and its entry on the register.</t>
        </r>
      </text>
    </comment>
    <comment ref="AB4" authorId="0" shapeId="0">
      <text>
        <r>
          <rPr>
            <b/>
            <sz val="9"/>
            <color indexed="81"/>
            <rFont val="Tahoma"/>
            <family val="2"/>
          </rPr>
          <t>Author:</t>
        </r>
        <r>
          <rPr>
            <sz val="9"/>
            <color indexed="81"/>
            <rFont val="Tahoma"/>
            <family val="2"/>
          </rPr>
          <t xml:space="preserve">
An identifier to the organisation adopting the site.</t>
        </r>
      </text>
    </comment>
    <comment ref="AC4" authorId="0" shapeId="0">
      <text>
        <r>
          <rPr>
            <b/>
            <sz val="9"/>
            <color indexed="81"/>
            <rFont val="Tahoma"/>
            <family val="2"/>
          </rPr>
          <t>Author:</t>
        </r>
        <r>
          <rPr>
            <sz val="9"/>
            <color indexed="81"/>
            <rFont val="Tahoma"/>
            <family val="2"/>
          </rPr>
          <t xml:space="preserve">
The name of the organisation adopting the site.</t>
        </r>
      </text>
    </comment>
    <comment ref="AD4" authorId="0" shapeId="0">
      <text>
        <r>
          <rPr>
            <b/>
            <sz val="9"/>
            <color indexed="81"/>
            <rFont val="Tahoma"/>
            <family val="2"/>
          </rPr>
          <t>Author:</t>
        </r>
        <r>
          <rPr>
            <sz val="9"/>
            <color indexed="81"/>
            <rFont val="Tahoma"/>
            <family val="2"/>
          </rPr>
          <t xml:space="preserve">
The date that any part of a site was first added to the register.</t>
        </r>
      </text>
    </comment>
    <comment ref="AE4" authorId="0" shapeId="0">
      <text>
        <r>
          <rPr>
            <b/>
            <sz val="9"/>
            <color indexed="81"/>
            <rFont val="Tahoma"/>
            <family val="2"/>
          </rPr>
          <t>Author:</t>
        </r>
        <r>
          <rPr>
            <sz val="9"/>
            <color indexed="81"/>
            <rFont val="Tahoma"/>
            <family val="2"/>
          </rPr>
          <t xml:space="preserve">
The date that information about a site was last updated on a register.</t>
        </r>
      </text>
    </comment>
    <comment ref="U9" authorId="0" shapeId="0">
      <text>
        <r>
          <rPr>
            <b/>
            <sz val="9"/>
            <color indexed="81"/>
            <rFont val="Tahoma"/>
            <family val="2"/>
          </rPr>
          <t>Author:</t>
        </r>
        <r>
          <rPr>
            <sz val="9"/>
            <color indexed="81"/>
            <rFont val="Tahoma"/>
            <family val="2"/>
          </rPr>
          <t xml:space="preserve">
Value if site developed for housing. This value reflects that submitted as part of Starter Home bid.</t>
        </r>
      </text>
    </comment>
    <comment ref="V9" authorId="0" shapeId="0">
      <text>
        <r>
          <rPr>
            <b/>
            <sz val="9"/>
            <color indexed="81"/>
            <rFont val="Tahoma"/>
            <family val="2"/>
          </rPr>
          <t>Author:</t>
        </r>
        <r>
          <rPr>
            <sz val="9"/>
            <color indexed="81"/>
            <rFont val="Tahoma"/>
            <family val="2"/>
          </rPr>
          <t xml:space="preserve">
Value if site developed for flats at an assumed 50dph</t>
        </r>
      </text>
    </comment>
    <comment ref="U11" authorId="0" shapeId="0">
      <text>
        <r>
          <rPr>
            <b/>
            <sz val="9"/>
            <color indexed="81"/>
            <rFont val="Tahoma"/>
            <family val="2"/>
          </rPr>
          <t>Author:</t>
        </r>
        <r>
          <rPr>
            <sz val="9"/>
            <color indexed="81"/>
            <rFont val="Tahoma"/>
            <family val="2"/>
          </rPr>
          <t xml:space="preserve">
Value if site developed for flats at an assumed 100dph</t>
        </r>
      </text>
    </comment>
    <comment ref="V11" authorId="0" shapeId="0">
      <text>
        <r>
          <rPr>
            <b/>
            <sz val="9"/>
            <color indexed="81"/>
            <rFont val="Tahoma"/>
            <family val="2"/>
          </rPr>
          <t>Author:</t>
        </r>
        <r>
          <rPr>
            <sz val="9"/>
            <color indexed="81"/>
            <rFont val="Tahoma"/>
            <family val="2"/>
          </rPr>
          <t xml:space="preserve">
Value if site developed for housing. This value reflects that submitted as part of Starter Home bid.</t>
        </r>
      </text>
    </comment>
    <comment ref="V15" authorId="1" shapeId="0">
      <text>
        <r>
          <rPr>
            <b/>
            <sz val="9"/>
            <color indexed="81"/>
            <rFont val="Tahoma"/>
            <family val="2"/>
          </rPr>
          <t>Paul Woods:</t>
        </r>
        <r>
          <rPr>
            <sz val="9"/>
            <color indexed="81"/>
            <rFont val="Tahoma"/>
            <family val="2"/>
          </rPr>
          <t xml:space="preserve">
Following a design review of the site, a slightly lower minimum  housing figure of 14 dwellings has been assumed if subsequent proposals made provision for linkages to adjacent Greenway.</t>
        </r>
      </text>
    </comment>
    <comment ref="U18" authorId="0" shapeId="0">
      <text>
        <r>
          <rPr>
            <b/>
            <sz val="9"/>
            <color indexed="81"/>
            <rFont val="Tahoma"/>
            <family val="2"/>
          </rPr>
          <t>Author:</t>
        </r>
        <r>
          <rPr>
            <sz val="9"/>
            <color indexed="81"/>
            <rFont val="Tahoma"/>
            <family val="2"/>
          </rPr>
          <t xml:space="preserve">
50 dph assumed for this yield estimate.</t>
        </r>
      </text>
    </comment>
    <comment ref="V18" authorId="0" shapeId="0">
      <text>
        <r>
          <rPr>
            <b/>
            <sz val="9"/>
            <color indexed="81"/>
            <rFont val="Tahoma"/>
            <family val="2"/>
          </rPr>
          <t>Author:</t>
        </r>
        <r>
          <rPr>
            <sz val="9"/>
            <color indexed="81"/>
            <rFont val="Tahoma"/>
            <family val="2"/>
          </rPr>
          <t xml:space="preserve">
35 dph assumed for this yield estimate.</t>
        </r>
      </text>
    </comment>
    <comment ref="U23" authorId="0" shapeId="0">
      <text>
        <r>
          <rPr>
            <b/>
            <sz val="9"/>
            <color indexed="81"/>
            <rFont val="Tahoma"/>
            <family val="2"/>
          </rPr>
          <t>Author:</t>
        </r>
        <r>
          <rPr>
            <sz val="9"/>
            <color indexed="81"/>
            <rFont val="Tahoma"/>
            <family val="2"/>
          </rPr>
          <t xml:space="preserve">
assumed density of 50dph</t>
        </r>
      </text>
    </comment>
    <comment ref="U24" authorId="0" shapeId="0">
      <text>
        <r>
          <rPr>
            <b/>
            <sz val="9"/>
            <color indexed="81"/>
            <rFont val="Tahoma"/>
            <family val="2"/>
          </rPr>
          <t>Author:</t>
        </r>
        <r>
          <rPr>
            <sz val="9"/>
            <color indexed="81"/>
            <rFont val="Tahoma"/>
            <family val="2"/>
          </rPr>
          <t xml:space="preserve">
assumed density of 35dph</t>
        </r>
      </text>
    </comment>
    <comment ref="U25" authorId="0" shapeId="0">
      <text>
        <r>
          <rPr>
            <b/>
            <sz val="9"/>
            <color indexed="81"/>
            <rFont val="Tahoma"/>
            <family val="2"/>
          </rPr>
          <t>Author:</t>
        </r>
        <r>
          <rPr>
            <sz val="9"/>
            <color indexed="81"/>
            <rFont val="Tahoma"/>
            <family val="2"/>
          </rPr>
          <t xml:space="preserve">
Assumed density of 50dph</t>
        </r>
      </text>
    </comment>
    <comment ref="U27" authorId="0" shapeId="0">
      <text>
        <r>
          <rPr>
            <b/>
            <sz val="9"/>
            <color indexed="81"/>
            <rFont val="Tahoma"/>
            <family val="2"/>
          </rPr>
          <t>Author:</t>
        </r>
        <r>
          <rPr>
            <sz val="9"/>
            <color indexed="81"/>
            <rFont val="Tahoma"/>
            <family val="2"/>
          </rPr>
          <t xml:space="preserve">
Houses - if whole site redeveloped at 50dph</t>
        </r>
      </text>
    </comment>
    <comment ref="V27" authorId="0" shapeId="0">
      <text>
        <r>
          <rPr>
            <b/>
            <sz val="9"/>
            <color indexed="81"/>
            <rFont val="Tahoma"/>
            <family val="2"/>
          </rPr>
          <t>Author:</t>
        </r>
        <r>
          <rPr>
            <sz val="9"/>
            <color indexed="81"/>
            <rFont val="Tahoma"/>
            <family val="2"/>
          </rPr>
          <t xml:space="preserve">
Flats - if only the element of the site covered by the George Cox buildings was developed at 70dph</t>
        </r>
      </text>
    </comment>
  </commentList>
</comments>
</file>

<file path=xl/comments3.xml><?xml version="1.0" encoding="utf-8"?>
<comments xmlns="http://schemas.openxmlformats.org/spreadsheetml/2006/main">
  <authors>
    <author>Paul Woods</author>
  </authors>
  <commentList>
    <comment ref="B3" authorId="0" shapeId="0">
      <text>
        <r>
          <rPr>
            <sz val="9"/>
            <color indexed="81"/>
            <rFont val="Tahoma"/>
            <family val="2"/>
          </rPr>
          <t xml:space="preserve">Enter </t>
        </r>
        <r>
          <rPr>
            <b/>
            <sz val="9"/>
            <color indexed="81"/>
            <rFont val="Tahoma"/>
            <family val="2"/>
          </rPr>
          <t>Site Ref. no</t>
        </r>
        <r>
          <rPr>
            <sz val="9"/>
            <color indexed="81"/>
            <rFont val="Tahoma"/>
            <family val="2"/>
          </rPr>
          <t xml:space="preserve"> here to retrieve site assessment summary</t>
        </r>
      </text>
    </comment>
  </commentList>
</comments>
</file>

<file path=xl/comments4.xml><?xml version="1.0" encoding="utf-8"?>
<comments xmlns="http://schemas.openxmlformats.org/spreadsheetml/2006/main">
  <authors>
    <author>Paul Woods</author>
  </authors>
  <commentList>
    <comment ref="B3" authorId="0" shapeId="0">
      <text>
        <r>
          <rPr>
            <sz val="9"/>
            <color indexed="81"/>
            <rFont val="Tahoma"/>
            <family val="2"/>
          </rPr>
          <t xml:space="preserve">Enter </t>
        </r>
        <r>
          <rPr>
            <b/>
            <sz val="9"/>
            <color indexed="81"/>
            <rFont val="Tahoma"/>
            <family val="2"/>
          </rPr>
          <t>Site Ref. no</t>
        </r>
        <r>
          <rPr>
            <sz val="9"/>
            <color indexed="81"/>
            <rFont val="Tahoma"/>
            <family val="2"/>
          </rPr>
          <t xml:space="preserve"> here to retrieve site assessment summary</t>
        </r>
      </text>
    </comment>
  </commentList>
</comments>
</file>

<file path=xl/comments5.xml><?xml version="1.0" encoding="utf-8"?>
<comments xmlns="http://schemas.openxmlformats.org/spreadsheetml/2006/main">
  <authors>
    <author>Paul Woods</author>
    <author>House</author>
  </authors>
  <commentList>
    <comment ref="T1" authorId="0" shapeId="0">
      <text>
        <r>
          <rPr>
            <b/>
            <sz val="9"/>
            <color indexed="81"/>
            <rFont val="Tahoma"/>
            <family val="2"/>
          </rPr>
          <t>Paul Woods:</t>
        </r>
        <r>
          <rPr>
            <sz val="9"/>
            <color indexed="81"/>
            <rFont val="Tahoma"/>
            <family val="2"/>
          </rPr>
          <t xml:space="preserve">
after table 4.4 (page 24)</t>
        </r>
      </text>
    </comment>
    <comment ref="V1" authorId="0" shapeId="0">
      <text>
        <r>
          <rPr>
            <b/>
            <sz val="9"/>
            <color indexed="81"/>
            <rFont val="Tahoma"/>
            <family val="2"/>
          </rPr>
          <t>Paul Woods
taken from LPA site visits</t>
        </r>
      </text>
    </comment>
    <comment ref="W1" authorId="0" shapeId="0">
      <text>
        <r>
          <rPr>
            <b/>
            <sz val="9"/>
            <color indexed="81"/>
            <rFont val="Tahoma"/>
            <family val="2"/>
          </rPr>
          <t>Paul Woods:</t>
        </r>
        <r>
          <rPr>
            <sz val="9"/>
            <color indexed="81"/>
            <rFont val="Tahoma"/>
            <family val="2"/>
          </rPr>
          <t xml:space="preserve">
as based on SHLAA PARA 4.35
if housing only use 100% ratio</t>
        </r>
      </text>
    </comment>
    <comment ref="R11" authorId="0" shapeId="0">
      <text>
        <r>
          <rPr>
            <b/>
            <sz val="9"/>
            <color indexed="81"/>
            <rFont val="Tahoma"/>
            <family val="2"/>
          </rPr>
          <t>Paul Woods:</t>
        </r>
        <r>
          <rPr>
            <sz val="9"/>
            <color indexed="81"/>
            <rFont val="Tahoma"/>
            <family val="2"/>
          </rPr>
          <t xml:space="preserve">
PW assumption - grassed area - could wholly accommodate housing (pw 09.08.12)</t>
        </r>
      </text>
    </comment>
    <comment ref="V11" authorId="0" shapeId="0">
      <text>
        <r>
          <rPr>
            <b/>
            <sz val="9"/>
            <color indexed="81"/>
            <rFont val="Tahoma"/>
            <family val="2"/>
          </rPr>
          <t>Paul Woods:</t>
        </r>
        <r>
          <rPr>
            <sz val="9"/>
            <color indexed="81"/>
            <rFont val="Tahoma"/>
            <family val="2"/>
          </rPr>
          <t xml:space="preserve">
from 2008 shlaa</t>
        </r>
      </text>
    </comment>
    <comment ref="W11" authorId="0" shapeId="0">
      <text>
        <r>
          <rPr>
            <b/>
            <sz val="9"/>
            <color indexed="81"/>
            <rFont val="Tahoma"/>
            <family val="2"/>
          </rPr>
          <t>Paul Woods:</t>
        </r>
        <r>
          <rPr>
            <sz val="9"/>
            <color indexed="81"/>
            <rFont val="Tahoma"/>
            <family val="2"/>
          </rPr>
          <t xml:space="preserve">
from 2008 shlaa</t>
        </r>
      </text>
    </comment>
    <comment ref="A12" authorId="0" shapeId="0">
      <text>
        <r>
          <rPr>
            <b/>
            <sz val="9"/>
            <color indexed="81"/>
            <rFont val="Tahoma"/>
            <family val="2"/>
          </rPr>
          <t>Paul Woods:</t>
        </r>
        <r>
          <rPr>
            <sz val="9"/>
            <color indexed="81"/>
            <rFont val="Tahoma"/>
            <family val="2"/>
          </rPr>
          <t xml:space="preserve">
BS corby amendment</t>
        </r>
      </text>
    </comment>
    <comment ref="R16" authorId="1" shapeId="0">
      <text>
        <r>
          <rPr>
            <b/>
            <sz val="9"/>
            <color indexed="81"/>
            <rFont val="Tahoma"/>
            <family val="2"/>
          </rPr>
          <t>House:</t>
        </r>
        <r>
          <rPr>
            <sz val="9"/>
            <color indexed="81"/>
            <rFont val="Tahoma"/>
            <family val="2"/>
          </rPr>
          <t xml:space="preserve">
TAKEN FROM 2008 SHLAA</t>
        </r>
      </text>
    </comment>
    <comment ref="V16" authorId="1" shapeId="0">
      <text>
        <r>
          <rPr>
            <b/>
            <sz val="9"/>
            <color indexed="81"/>
            <rFont val="Tahoma"/>
            <family val="2"/>
          </rPr>
          <t>House:</t>
        </r>
        <r>
          <rPr>
            <sz val="9"/>
            <color indexed="81"/>
            <rFont val="Tahoma"/>
            <family val="2"/>
          </rPr>
          <t xml:space="preserve">
TAKEN FROM 2008 SHLAA</t>
        </r>
      </text>
    </comment>
    <comment ref="W16" authorId="1" shapeId="0">
      <text>
        <r>
          <rPr>
            <b/>
            <sz val="9"/>
            <color indexed="81"/>
            <rFont val="Tahoma"/>
            <family val="2"/>
          </rPr>
          <t>House:</t>
        </r>
        <r>
          <rPr>
            <sz val="9"/>
            <color indexed="81"/>
            <rFont val="Tahoma"/>
            <family val="2"/>
          </rPr>
          <t xml:space="preserve">
TAKEN FROM 2008 SHLAA</t>
        </r>
      </text>
    </comment>
    <comment ref="R22" authorId="0" shapeId="0">
      <text>
        <r>
          <rPr>
            <b/>
            <sz val="9"/>
            <color indexed="81"/>
            <rFont val="Tahoma"/>
            <family val="2"/>
          </rPr>
          <t>Paul Woods:</t>
        </r>
        <r>
          <rPr>
            <sz val="9"/>
            <color indexed="81"/>
            <rFont val="Tahoma"/>
            <family val="2"/>
          </rPr>
          <t xml:space="preserve">
EXISTING HOUSE AND TREES WOULD PRESUMABLY REMAIN (PW 09.08.12)</t>
        </r>
      </text>
    </comment>
    <comment ref="V22" authorId="0" shapeId="0">
      <text>
        <r>
          <rPr>
            <b/>
            <sz val="9"/>
            <color indexed="81"/>
            <rFont val="Tahoma"/>
            <family val="2"/>
          </rPr>
          <t>Paul Woods:</t>
        </r>
        <r>
          <rPr>
            <sz val="9"/>
            <color indexed="81"/>
            <rFont val="Tahoma"/>
            <family val="2"/>
          </rPr>
          <t xml:space="preserve">
from 2008 shlaa</t>
        </r>
      </text>
    </comment>
    <comment ref="R26" authorId="0" shapeId="0">
      <text>
        <r>
          <rPr>
            <b/>
            <sz val="9"/>
            <color indexed="81"/>
            <rFont val="Tahoma"/>
            <family val="2"/>
          </rPr>
          <t>Paul Woods:</t>
        </r>
        <r>
          <rPr>
            <sz val="9"/>
            <color indexed="81"/>
            <rFont val="Tahoma"/>
            <family val="2"/>
          </rPr>
          <t xml:space="preserve">
reviewing site on google there are trees to the NE corner which would shield any redevelopment of the site from the existing residential area. Considered it would be appropriate these trees would remain so assumed a 90% permanent features factor here</t>
        </r>
      </text>
    </comment>
    <comment ref="R28" authorId="0" shapeId="0">
      <text>
        <r>
          <rPr>
            <b/>
            <sz val="9"/>
            <color indexed="81"/>
            <rFont val="Tahoma"/>
            <family val="2"/>
          </rPr>
          <t>Paul Woods:</t>
        </r>
        <r>
          <rPr>
            <sz val="9"/>
            <color indexed="81"/>
            <rFont val="Tahoma"/>
            <family val="2"/>
          </rPr>
          <t xml:space="preserve">
PW has assumed existing trees to the left of the site would remain and those to the right would be removed in any redevelopment (PW 09.08.12)</t>
        </r>
      </text>
    </comment>
    <comment ref="V28" authorId="0" shapeId="0">
      <text>
        <r>
          <rPr>
            <b/>
            <sz val="9"/>
            <color indexed="81"/>
            <rFont val="Tahoma"/>
            <family val="2"/>
          </rPr>
          <t>Paul Woods:</t>
        </r>
        <r>
          <rPr>
            <sz val="9"/>
            <color indexed="81"/>
            <rFont val="Tahoma"/>
            <family val="2"/>
          </rPr>
          <t xml:space="preserve">
from 2008 shlaa</t>
        </r>
      </text>
    </comment>
    <comment ref="R30" authorId="1" shapeId="0">
      <text>
        <r>
          <rPr>
            <b/>
            <sz val="9"/>
            <color indexed="81"/>
            <rFont val="Tahoma"/>
            <family val="2"/>
          </rPr>
          <t>House:</t>
        </r>
        <r>
          <rPr>
            <sz val="9"/>
            <color indexed="81"/>
            <rFont val="Tahoma"/>
            <family val="2"/>
          </rPr>
          <t xml:space="preserve">
TAKEN FROM 2008 SHLAA</t>
        </r>
      </text>
    </comment>
    <comment ref="V30" authorId="1" shapeId="0">
      <text>
        <r>
          <rPr>
            <b/>
            <sz val="9"/>
            <color indexed="81"/>
            <rFont val="Tahoma"/>
            <family val="2"/>
          </rPr>
          <t>House:</t>
        </r>
        <r>
          <rPr>
            <sz val="9"/>
            <color indexed="81"/>
            <rFont val="Tahoma"/>
            <family val="2"/>
          </rPr>
          <t xml:space="preserve">
TAKEN FROM 2008 SHLAA</t>
        </r>
      </text>
    </comment>
    <comment ref="W30" authorId="1" shapeId="0">
      <text>
        <r>
          <rPr>
            <b/>
            <sz val="9"/>
            <color indexed="81"/>
            <rFont val="Tahoma"/>
            <family val="2"/>
          </rPr>
          <t>House:</t>
        </r>
        <r>
          <rPr>
            <sz val="9"/>
            <color indexed="81"/>
            <rFont val="Tahoma"/>
            <family val="2"/>
          </rPr>
          <t xml:space="preserve">
TAKEN FROM 2008 SHLAA</t>
        </r>
      </text>
    </comment>
    <comment ref="R31" authorId="1" shapeId="0">
      <text>
        <r>
          <rPr>
            <b/>
            <sz val="9"/>
            <color indexed="81"/>
            <rFont val="Tahoma"/>
            <family val="2"/>
          </rPr>
          <t>House:</t>
        </r>
        <r>
          <rPr>
            <sz val="9"/>
            <color indexed="81"/>
            <rFont val="Tahoma"/>
            <family val="2"/>
          </rPr>
          <t xml:space="preserve">
TAKEN FROM 2008 SHLAA</t>
        </r>
      </text>
    </comment>
    <comment ref="V31" authorId="1" shapeId="0">
      <text>
        <r>
          <rPr>
            <b/>
            <sz val="9"/>
            <color indexed="81"/>
            <rFont val="Tahoma"/>
            <family val="2"/>
          </rPr>
          <t>House:</t>
        </r>
        <r>
          <rPr>
            <sz val="9"/>
            <color indexed="81"/>
            <rFont val="Tahoma"/>
            <family val="2"/>
          </rPr>
          <t xml:space="preserve">
TAKEN FROM 2008 SHLAA</t>
        </r>
      </text>
    </comment>
    <comment ref="W31" authorId="1" shapeId="0">
      <text>
        <r>
          <rPr>
            <b/>
            <sz val="9"/>
            <color indexed="81"/>
            <rFont val="Tahoma"/>
            <family val="2"/>
          </rPr>
          <t>House:</t>
        </r>
        <r>
          <rPr>
            <sz val="9"/>
            <color indexed="81"/>
            <rFont val="Tahoma"/>
            <family val="2"/>
          </rPr>
          <t xml:space="preserve">
TAKEN FROM 2008 SHLAA</t>
        </r>
      </text>
    </comment>
    <comment ref="R33" authorId="1" shapeId="0">
      <text>
        <r>
          <rPr>
            <b/>
            <sz val="9"/>
            <color indexed="81"/>
            <rFont val="Tahoma"/>
            <family val="2"/>
          </rPr>
          <t>House:</t>
        </r>
        <r>
          <rPr>
            <sz val="9"/>
            <color indexed="81"/>
            <rFont val="Tahoma"/>
            <family val="2"/>
          </rPr>
          <t xml:space="preserve">
TAKEN FROM 2008 SHLAA</t>
        </r>
      </text>
    </comment>
    <comment ref="V33" authorId="1" shapeId="0">
      <text>
        <r>
          <rPr>
            <b/>
            <sz val="9"/>
            <color indexed="81"/>
            <rFont val="Tahoma"/>
            <family val="2"/>
          </rPr>
          <t>House:</t>
        </r>
        <r>
          <rPr>
            <sz val="9"/>
            <color indexed="81"/>
            <rFont val="Tahoma"/>
            <family val="2"/>
          </rPr>
          <t xml:space="preserve">
TAKEN FROM 2008 SHLAA</t>
        </r>
      </text>
    </comment>
    <comment ref="W33" authorId="1" shapeId="0">
      <text>
        <r>
          <rPr>
            <b/>
            <sz val="9"/>
            <color indexed="81"/>
            <rFont val="Tahoma"/>
            <family val="2"/>
          </rPr>
          <t>House:</t>
        </r>
        <r>
          <rPr>
            <sz val="9"/>
            <color indexed="81"/>
            <rFont val="Tahoma"/>
            <family val="2"/>
          </rPr>
          <t xml:space="preserve">
TAKEN FROM 2008 SHLAA</t>
        </r>
      </text>
    </comment>
    <comment ref="R34" authorId="1" shapeId="0">
      <text>
        <r>
          <rPr>
            <b/>
            <sz val="9"/>
            <color indexed="81"/>
            <rFont val="Tahoma"/>
            <family val="2"/>
          </rPr>
          <t>House:</t>
        </r>
        <r>
          <rPr>
            <sz val="9"/>
            <color indexed="81"/>
            <rFont val="Tahoma"/>
            <family val="2"/>
          </rPr>
          <t xml:space="preserve">
TAKEN FROM 2008 SHLAA</t>
        </r>
      </text>
    </comment>
    <comment ref="V34" authorId="1" shapeId="0">
      <text>
        <r>
          <rPr>
            <b/>
            <sz val="9"/>
            <color indexed="81"/>
            <rFont val="Tahoma"/>
            <family val="2"/>
          </rPr>
          <t>House:</t>
        </r>
        <r>
          <rPr>
            <sz val="9"/>
            <color indexed="81"/>
            <rFont val="Tahoma"/>
            <family val="2"/>
          </rPr>
          <t xml:space="preserve">
TAKEN FROM 2008 SHLAA</t>
        </r>
      </text>
    </comment>
    <comment ref="W34" authorId="1" shapeId="0">
      <text>
        <r>
          <rPr>
            <b/>
            <sz val="9"/>
            <color indexed="81"/>
            <rFont val="Tahoma"/>
            <family val="2"/>
          </rPr>
          <t>House:</t>
        </r>
        <r>
          <rPr>
            <sz val="9"/>
            <color indexed="81"/>
            <rFont val="Tahoma"/>
            <family val="2"/>
          </rPr>
          <t xml:space="preserve">
TAKEN FROM 2008 SHLAA</t>
        </r>
      </text>
    </comment>
    <comment ref="R35" authorId="0" shapeId="0">
      <text>
        <r>
          <rPr>
            <b/>
            <sz val="9"/>
            <color indexed="81"/>
            <rFont val="Tahoma"/>
            <family val="2"/>
          </rPr>
          <t>Paul Woods:</t>
        </r>
        <r>
          <rPr>
            <sz val="9"/>
            <color indexed="81"/>
            <rFont val="Tahoma"/>
            <family val="2"/>
          </rPr>
          <t xml:space="preserve">
TAKEN FROM ENC SV PROFORMA 27.03.12</t>
        </r>
      </text>
    </comment>
    <comment ref="W35" authorId="0" shapeId="0">
      <text>
        <r>
          <rPr>
            <b/>
            <sz val="9"/>
            <color indexed="81"/>
            <rFont val="Tahoma"/>
            <family val="2"/>
          </rPr>
          <t>Paul Woods:</t>
        </r>
        <r>
          <rPr>
            <sz val="9"/>
            <color indexed="81"/>
            <rFont val="Tahoma"/>
            <family val="2"/>
          </rPr>
          <t xml:space="preserve">
TAKEN FROM ENC SV PROFORMA 27.03.12</t>
        </r>
      </text>
    </comment>
    <comment ref="R46" authorId="0" shapeId="0">
      <text>
        <r>
          <rPr>
            <b/>
            <sz val="9"/>
            <color indexed="81"/>
            <rFont val="Tahoma"/>
            <family val="2"/>
          </rPr>
          <t>Paul Woods:</t>
        </r>
        <r>
          <rPr>
            <sz val="9"/>
            <color indexed="81"/>
            <rFont val="Tahoma"/>
            <family val="2"/>
          </rPr>
          <t xml:space="preserve">
PW has made assumption that whole factory will be removed in a comprehensive redevelopment (PW 09.08.12)</t>
        </r>
      </text>
    </comment>
    <comment ref="V46" authorId="0" shapeId="0">
      <text>
        <r>
          <rPr>
            <b/>
            <sz val="9"/>
            <color indexed="81"/>
            <rFont val="Tahoma"/>
            <family val="2"/>
          </rPr>
          <t>Paul Woods:</t>
        </r>
        <r>
          <rPr>
            <sz val="9"/>
            <color indexed="81"/>
            <rFont val="Tahoma"/>
            <family val="2"/>
          </rPr>
          <t xml:space="preserve">
from 2008 shlaa</t>
        </r>
      </text>
    </comment>
    <comment ref="R48" authorId="1" shapeId="0">
      <text>
        <r>
          <rPr>
            <b/>
            <sz val="9"/>
            <color indexed="81"/>
            <rFont val="Tahoma"/>
            <family val="2"/>
          </rPr>
          <t>House:</t>
        </r>
        <r>
          <rPr>
            <sz val="9"/>
            <color indexed="81"/>
            <rFont val="Tahoma"/>
            <family val="2"/>
          </rPr>
          <t xml:space="preserve">
TAKEN FROM 2008 SHLAA</t>
        </r>
      </text>
    </comment>
    <comment ref="V48" authorId="1" shapeId="0">
      <text>
        <r>
          <rPr>
            <b/>
            <sz val="9"/>
            <color indexed="81"/>
            <rFont val="Tahoma"/>
            <family val="2"/>
          </rPr>
          <t>House:</t>
        </r>
        <r>
          <rPr>
            <sz val="9"/>
            <color indexed="81"/>
            <rFont val="Tahoma"/>
            <family val="2"/>
          </rPr>
          <t xml:space="preserve">
TAKEN FROM 2008 SHLAA</t>
        </r>
      </text>
    </comment>
    <comment ref="W48" authorId="1" shapeId="0">
      <text>
        <r>
          <rPr>
            <b/>
            <sz val="9"/>
            <color indexed="81"/>
            <rFont val="Tahoma"/>
            <family val="2"/>
          </rPr>
          <t>House:</t>
        </r>
        <r>
          <rPr>
            <sz val="9"/>
            <color indexed="81"/>
            <rFont val="Tahoma"/>
            <family val="2"/>
          </rPr>
          <t xml:space="preserve">
TAKEN FROM 2008 SHLAA</t>
        </r>
      </text>
    </comment>
    <comment ref="R49" authorId="0" shapeId="0">
      <text>
        <r>
          <rPr>
            <b/>
            <sz val="9"/>
            <color indexed="81"/>
            <rFont val="Tahoma"/>
            <family val="2"/>
          </rPr>
          <t>Paul Woods:</t>
        </r>
        <r>
          <rPr>
            <sz val="9"/>
            <color indexed="81"/>
            <rFont val="Tahoma"/>
            <family val="2"/>
          </rPr>
          <t xml:space="preserve">
trees on the site but it is envisaged these would need be removed to permit development on the site (particularly for access) PW</t>
        </r>
      </text>
    </comment>
    <comment ref="R51" authorId="1" shapeId="0">
      <text>
        <r>
          <rPr>
            <b/>
            <sz val="9"/>
            <color indexed="81"/>
            <rFont val="Tahoma"/>
            <family val="2"/>
          </rPr>
          <t>House:</t>
        </r>
        <r>
          <rPr>
            <sz val="9"/>
            <color indexed="81"/>
            <rFont val="Tahoma"/>
            <family val="2"/>
          </rPr>
          <t xml:space="preserve">
TAKEN FROM 2008 SHLAA</t>
        </r>
      </text>
    </comment>
    <comment ref="V51" authorId="1" shapeId="0">
      <text>
        <r>
          <rPr>
            <b/>
            <sz val="9"/>
            <color indexed="81"/>
            <rFont val="Tahoma"/>
            <family val="2"/>
          </rPr>
          <t>House:</t>
        </r>
        <r>
          <rPr>
            <sz val="9"/>
            <color indexed="81"/>
            <rFont val="Tahoma"/>
            <family val="2"/>
          </rPr>
          <t xml:space="preserve">
TAKEN FROM 2008 SHLAA</t>
        </r>
      </text>
    </comment>
    <comment ref="W51" authorId="1" shapeId="0">
      <text>
        <r>
          <rPr>
            <b/>
            <sz val="9"/>
            <color indexed="81"/>
            <rFont val="Tahoma"/>
            <family val="2"/>
          </rPr>
          <t>House:</t>
        </r>
        <r>
          <rPr>
            <sz val="9"/>
            <color indexed="81"/>
            <rFont val="Tahoma"/>
            <family val="2"/>
          </rPr>
          <t xml:space="preserve">
TAKEN FROM 2008 SHLAA</t>
        </r>
      </text>
    </comment>
    <comment ref="R52" authorId="1" shapeId="0">
      <text>
        <r>
          <rPr>
            <b/>
            <sz val="9"/>
            <color indexed="81"/>
            <rFont val="Tahoma"/>
            <family val="2"/>
          </rPr>
          <t>House:</t>
        </r>
        <r>
          <rPr>
            <sz val="9"/>
            <color indexed="81"/>
            <rFont val="Tahoma"/>
            <family val="2"/>
          </rPr>
          <t xml:space="preserve">
TAKEN FROM 2008 SHLAA</t>
        </r>
      </text>
    </comment>
    <comment ref="V52" authorId="1" shapeId="0">
      <text>
        <r>
          <rPr>
            <b/>
            <sz val="9"/>
            <color indexed="81"/>
            <rFont val="Tahoma"/>
            <family val="2"/>
          </rPr>
          <t>House:</t>
        </r>
        <r>
          <rPr>
            <sz val="9"/>
            <color indexed="81"/>
            <rFont val="Tahoma"/>
            <family val="2"/>
          </rPr>
          <t xml:space="preserve">
TAKEN FROM 2008 SHLAA</t>
        </r>
      </text>
    </comment>
    <comment ref="W52" authorId="1" shapeId="0">
      <text>
        <r>
          <rPr>
            <b/>
            <sz val="9"/>
            <color indexed="81"/>
            <rFont val="Tahoma"/>
            <family val="2"/>
          </rPr>
          <t>House:</t>
        </r>
        <r>
          <rPr>
            <sz val="9"/>
            <color indexed="81"/>
            <rFont val="Tahoma"/>
            <family val="2"/>
          </rPr>
          <t xml:space="preserve">
TAKEN FROM 2008 SHLAA</t>
        </r>
      </text>
    </comment>
    <comment ref="AA55" authorId="0" shapeId="0">
      <text>
        <r>
          <rPr>
            <b/>
            <sz val="9"/>
            <color indexed="81"/>
            <rFont val="Tahoma"/>
            <family val="2"/>
          </rPr>
          <t>Paul Woods:</t>
        </r>
        <r>
          <rPr>
            <sz val="9"/>
            <color indexed="81"/>
            <rFont val="Tahoma"/>
            <family val="2"/>
          </rPr>
          <t xml:space="preserve">
PW manually changed yield to match CFS submission (17.07.12) AGENT SUGGESTED 568-678 SO USED AGENT YIELD</t>
        </r>
      </text>
    </comment>
    <comment ref="V59" authorId="0" shapeId="0">
      <text>
        <r>
          <rPr>
            <b/>
            <sz val="9"/>
            <color indexed="81"/>
            <rFont val="Tahoma"/>
            <family val="2"/>
          </rPr>
          <t>Paul Woods:</t>
        </r>
        <r>
          <rPr>
            <sz val="9"/>
            <color indexed="81"/>
            <rFont val="Tahoma"/>
            <family val="2"/>
          </rPr>
          <t xml:space="preserve">
PW has made this assumption on basis of SUE site so likely to be a mix of uses (grassed areas?) around the edges</t>
        </r>
      </text>
    </comment>
    <comment ref="W59" authorId="0" shapeId="0">
      <text>
        <r>
          <rPr>
            <b/>
            <sz val="9"/>
            <color indexed="81"/>
            <rFont val="Tahoma"/>
            <family val="2"/>
          </rPr>
          <t>Paul Woods:</t>
        </r>
        <r>
          <rPr>
            <sz val="9"/>
            <color indexed="81"/>
            <rFont val="Tahoma"/>
            <family val="2"/>
          </rPr>
          <t xml:space="preserve">
PW has made this assumption on basis of SUE site so likely to be a mix of uses (grassed areas?) around the edges</t>
        </r>
      </text>
    </comment>
    <comment ref="R97" authorId="0" shapeId="0">
      <text>
        <r>
          <rPr>
            <b/>
            <sz val="9"/>
            <color indexed="81"/>
            <rFont val="Tahoma"/>
            <family val="2"/>
          </rPr>
          <t>Paul Woods:</t>
        </r>
        <r>
          <rPr>
            <sz val="9"/>
            <color indexed="81"/>
            <rFont val="Tahoma"/>
            <family val="2"/>
          </rPr>
          <t xml:space="preserve">
PW has reviewed on google maps. Only trees present on site and it is presumed these would be removed through redevelopment so 100% site availability assumed here (PW 27.03.12)</t>
        </r>
      </text>
    </comment>
    <comment ref="R110" authorId="0" shapeId="0">
      <text>
        <r>
          <rPr>
            <b/>
            <sz val="9"/>
            <color indexed="81"/>
            <rFont val="Tahoma"/>
            <family val="2"/>
          </rPr>
          <t>Paul Woods:</t>
        </r>
        <r>
          <rPr>
            <sz val="9"/>
            <color indexed="81"/>
            <rFont val="Tahoma"/>
            <family val="2"/>
          </rPr>
          <t xml:space="preserve">
PW has reviewed on google maps. Only trees present on site and it is presumed these would be removed through redevelopment so 100% site availability assumed here (PW 27.03.12)</t>
        </r>
      </text>
    </comment>
    <comment ref="AA111" authorId="0" shapeId="0">
      <text>
        <r>
          <rPr>
            <b/>
            <sz val="9"/>
            <color indexed="81"/>
            <rFont val="Tahoma"/>
            <family val="2"/>
          </rPr>
          <t>Paul Woods:</t>
        </r>
        <r>
          <rPr>
            <sz val="9"/>
            <color indexed="81"/>
            <rFont val="Tahoma"/>
            <family val="2"/>
          </rPr>
          <t xml:space="preserve">
automatically calculated 3,195 dwellings on this site but amended to 4,000 as this is what the promoter envisages to 2031 (pw 19.07.12)</t>
        </r>
      </text>
    </comment>
    <comment ref="AA124" authorId="0" shapeId="0">
      <text>
        <r>
          <rPr>
            <b/>
            <sz val="9"/>
            <color indexed="81"/>
            <rFont val="Tahoma"/>
            <family val="2"/>
          </rPr>
          <t>Paul Woods:</t>
        </r>
        <r>
          <rPr>
            <sz val="9"/>
            <color indexed="81"/>
            <rFont val="Tahoma"/>
            <family val="2"/>
          </rPr>
          <t xml:space="preserve">
no yield suggested by agent so used SHLAA calc</t>
        </r>
      </text>
    </comment>
    <comment ref="AA125" authorId="0" shapeId="0">
      <text>
        <r>
          <rPr>
            <b/>
            <sz val="9"/>
            <color indexed="81"/>
            <rFont val="Tahoma"/>
            <family val="2"/>
          </rPr>
          <t>Paul Woods:</t>
        </r>
        <r>
          <rPr>
            <sz val="9"/>
            <color indexed="81"/>
            <rFont val="Tahoma"/>
            <family val="2"/>
          </rPr>
          <t xml:space="preserve">
no yield suggested by agent so used SHLAA calc</t>
        </r>
      </text>
    </comment>
    <comment ref="AA126" authorId="0" shapeId="0">
      <text>
        <r>
          <rPr>
            <b/>
            <sz val="9"/>
            <color indexed="81"/>
            <rFont val="Tahoma"/>
            <family val="2"/>
          </rPr>
          <t>Paul Woods:</t>
        </r>
        <r>
          <rPr>
            <sz val="9"/>
            <color indexed="81"/>
            <rFont val="Tahoma"/>
            <family val="2"/>
          </rPr>
          <t xml:space="preserve">
AGENT SUGGESTED 50 
</t>
        </r>
      </text>
    </comment>
    <comment ref="AA127" authorId="0" shapeId="0">
      <text>
        <r>
          <rPr>
            <b/>
            <sz val="9"/>
            <color indexed="81"/>
            <rFont val="Tahoma"/>
            <family val="2"/>
          </rPr>
          <t>Paul Woods:</t>
        </r>
        <r>
          <rPr>
            <sz val="9"/>
            <color indexed="81"/>
            <rFont val="Tahoma"/>
            <family val="2"/>
          </rPr>
          <t xml:space="preserve">
PW manually changed yield to match CFS submission (17.07.12). AGENT SUGGESTED 120 SO USED THIS</t>
        </r>
      </text>
    </comment>
    <comment ref="AA128" authorId="0" shapeId="0">
      <text>
        <r>
          <rPr>
            <b/>
            <sz val="9"/>
            <color indexed="81"/>
            <rFont val="Tahoma"/>
            <family val="2"/>
          </rPr>
          <t>Paul Woods:</t>
        </r>
        <r>
          <rPr>
            <sz val="9"/>
            <color indexed="81"/>
            <rFont val="Tahoma"/>
            <family val="2"/>
          </rPr>
          <t xml:space="preserve">
AGENT SUGGESTED 171 
</t>
        </r>
      </text>
    </comment>
    <comment ref="AA129" authorId="0" shapeId="0">
      <text>
        <r>
          <rPr>
            <b/>
            <sz val="9"/>
            <color indexed="81"/>
            <rFont val="Tahoma"/>
            <family val="2"/>
          </rPr>
          <t>Paul Woods:</t>
        </r>
        <r>
          <rPr>
            <sz val="9"/>
            <color indexed="81"/>
            <rFont val="Tahoma"/>
            <family val="2"/>
          </rPr>
          <t xml:space="preserve">
AGENT SUGGESTED 119 
</t>
        </r>
      </text>
    </comment>
    <comment ref="AA130" authorId="0" shapeId="0">
      <text>
        <r>
          <rPr>
            <b/>
            <sz val="9"/>
            <color indexed="81"/>
            <rFont val="Tahoma"/>
            <family val="2"/>
          </rPr>
          <t>Paul Woods:</t>
        </r>
        <r>
          <rPr>
            <sz val="9"/>
            <color indexed="81"/>
            <rFont val="Tahoma"/>
            <family val="2"/>
          </rPr>
          <t xml:space="preserve">
AGENT SUGGESTED 14 
</t>
        </r>
      </text>
    </comment>
    <comment ref="R131" authorId="0" shapeId="0">
      <text>
        <r>
          <rPr>
            <b/>
            <sz val="9"/>
            <color indexed="81"/>
            <rFont val="Tahoma"/>
            <family val="2"/>
          </rPr>
          <t>Paul Woods:</t>
        </r>
        <r>
          <rPr>
            <sz val="9"/>
            <color indexed="81"/>
            <rFont val="Tahoma"/>
            <family val="2"/>
          </rPr>
          <t xml:space="preserve">
site is currently occupied by warehousing. Any redevelopment would need remove these structures to go ahead so 100% site area assumed here</t>
        </r>
      </text>
    </comment>
    <comment ref="AA131" authorId="0" shapeId="0">
      <text>
        <r>
          <rPr>
            <b/>
            <sz val="9"/>
            <color indexed="81"/>
            <rFont val="Tahoma"/>
            <family val="2"/>
          </rPr>
          <t>Paul Woods:</t>
        </r>
        <r>
          <rPr>
            <sz val="9"/>
            <color indexed="81"/>
            <rFont val="Tahoma"/>
            <family val="2"/>
          </rPr>
          <t xml:space="preserve">
no yield suggested by agent so used SHLAA calc</t>
        </r>
      </text>
    </comment>
    <comment ref="AA132" authorId="0" shapeId="0">
      <text>
        <r>
          <rPr>
            <b/>
            <sz val="9"/>
            <color indexed="81"/>
            <rFont val="Tahoma"/>
            <family val="2"/>
          </rPr>
          <t>Paul Woods:</t>
        </r>
        <r>
          <rPr>
            <sz val="9"/>
            <color indexed="81"/>
            <rFont val="Tahoma"/>
            <family val="2"/>
          </rPr>
          <t xml:space="preserve">
AGENT SUGGESTED 60 
</t>
        </r>
      </text>
    </comment>
    <comment ref="AA133" authorId="0" shapeId="0">
      <text>
        <r>
          <rPr>
            <b/>
            <sz val="9"/>
            <color indexed="81"/>
            <rFont val="Tahoma"/>
            <family val="2"/>
          </rPr>
          <t>Paul Woods:</t>
        </r>
        <r>
          <rPr>
            <sz val="9"/>
            <color indexed="81"/>
            <rFont val="Tahoma"/>
            <family val="2"/>
          </rPr>
          <t xml:space="preserve">
NO YIELD SUGGESTED BY AGENT SO USED SHLAA CALC</t>
        </r>
      </text>
    </comment>
    <comment ref="AA134" authorId="0" shapeId="0">
      <text>
        <r>
          <rPr>
            <b/>
            <sz val="9"/>
            <color indexed="81"/>
            <rFont val="Tahoma"/>
            <family val="2"/>
          </rPr>
          <t>Paul Woods:</t>
        </r>
        <r>
          <rPr>
            <sz val="9"/>
            <color indexed="81"/>
            <rFont val="Tahoma"/>
            <family val="2"/>
          </rPr>
          <t xml:space="preserve">
AGENT SUGGESTED 200 BUT USED SHLAA CALC</t>
        </r>
      </text>
    </comment>
    <comment ref="AA135" authorId="0" shapeId="0">
      <text>
        <r>
          <rPr>
            <b/>
            <sz val="9"/>
            <color indexed="81"/>
            <rFont val="Tahoma"/>
            <family val="2"/>
          </rPr>
          <t>Paul Woods:</t>
        </r>
        <r>
          <rPr>
            <sz val="9"/>
            <color indexed="81"/>
            <rFont val="Tahoma"/>
            <family val="2"/>
          </rPr>
          <t xml:space="preserve">
PW manually changed yield to match CFS submission (17.07.12) AGENT SUGGESTED 75 SO USED AGENT YIELD</t>
        </r>
      </text>
    </comment>
    <comment ref="AA138" authorId="0" shapeId="0">
      <text>
        <r>
          <rPr>
            <b/>
            <sz val="9"/>
            <color indexed="81"/>
            <rFont val="Tahoma"/>
            <family val="2"/>
          </rPr>
          <t>Paul Woods:</t>
        </r>
        <r>
          <rPr>
            <sz val="9"/>
            <color indexed="81"/>
            <rFont val="Tahoma"/>
            <family val="2"/>
          </rPr>
          <t xml:space="preserve">
PW manually changed yield to match CFS submission (17.07.12) AGENT SUGGESTED 6 BUT USED AGENT YIELD</t>
        </r>
      </text>
    </comment>
    <comment ref="AA139" authorId="0" shapeId="0">
      <text>
        <r>
          <rPr>
            <b/>
            <sz val="9"/>
            <color indexed="81"/>
            <rFont val="Tahoma"/>
            <family val="2"/>
          </rPr>
          <t>Paul Woods:</t>
        </r>
        <r>
          <rPr>
            <sz val="9"/>
            <color indexed="81"/>
            <rFont val="Tahoma"/>
            <family val="2"/>
          </rPr>
          <t xml:space="preserve">
NO YIELD SUGGESTED BY AGENT SO USED SHLAA CALC</t>
        </r>
      </text>
    </comment>
    <comment ref="V140" authorId="0" shapeId="0">
      <text>
        <r>
          <rPr>
            <b/>
            <sz val="9"/>
            <color indexed="81"/>
            <rFont val="Tahoma"/>
            <family val="2"/>
          </rPr>
          <t>Paul Woods:</t>
        </r>
        <r>
          <rPr>
            <sz val="9"/>
            <color indexed="81"/>
            <rFont val="Tahoma"/>
            <family val="2"/>
          </rPr>
          <t xml:space="preserve">
site breakdown from Justice (23.03.12)</t>
        </r>
      </text>
    </comment>
    <comment ref="R141" authorId="0" shapeId="0">
      <text>
        <r>
          <rPr>
            <b/>
            <sz val="9"/>
            <color indexed="81"/>
            <rFont val="Tahoma"/>
            <family val="2"/>
          </rPr>
          <t>Paul Woods:</t>
        </r>
        <r>
          <rPr>
            <sz val="9"/>
            <color indexed="81"/>
            <rFont val="Tahoma"/>
            <family val="2"/>
          </rPr>
          <t xml:space="preserve">
appears to be no physical constraints on site map - all farm buildings etc are outside the curtilage of the site it seems, PW</t>
        </r>
      </text>
    </comment>
    <comment ref="W141" authorId="0" shapeId="0">
      <text>
        <r>
          <rPr>
            <b/>
            <sz val="9"/>
            <color indexed="81"/>
            <rFont val="Tahoma"/>
            <family val="2"/>
          </rPr>
          <t>Paul Woods:</t>
        </r>
        <r>
          <rPr>
            <sz val="9"/>
            <color indexed="81"/>
            <rFont val="Tahoma"/>
            <family val="2"/>
          </rPr>
          <t xml:space="preserve">
from CFS</t>
        </r>
      </text>
    </comment>
    <comment ref="AA141" authorId="0" shapeId="0">
      <text>
        <r>
          <rPr>
            <b/>
            <sz val="9"/>
            <color indexed="81"/>
            <rFont val="Tahoma"/>
            <family val="2"/>
          </rPr>
          <t>Paul Woods:</t>
        </r>
        <r>
          <rPr>
            <sz val="9"/>
            <color indexed="81"/>
            <rFont val="Tahoma"/>
            <family val="2"/>
          </rPr>
          <t xml:space="preserve">
AGENT SUGGESTED UP TO 2500 SO USED SHLAA CALC</t>
        </r>
      </text>
    </comment>
    <comment ref="AA142" authorId="0" shapeId="0">
      <text>
        <r>
          <rPr>
            <b/>
            <sz val="9"/>
            <color indexed="81"/>
            <rFont val="Tahoma"/>
            <family val="2"/>
          </rPr>
          <t>Paul Woods:</t>
        </r>
        <r>
          <rPr>
            <sz val="9"/>
            <color indexed="81"/>
            <rFont val="Tahoma"/>
            <family val="2"/>
          </rPr>
          <t xml:space="preserve">
 (17.07.12) - AGENT SUGGESTED 30 </t>
        </r>
      </text>
    </comment>
    <comment ref="AA143" authorId="0" shapeId="0">
      <text>
        <r>
          <rPr>
            <b/>
            <sz val="9"/>
            <color indexed="81"/>
            <rFont val="Tahoma"/>
            <family val="2"/>
          </rPr>
          <t>Paul Woods:</t>
        </r>
        <r>
          <rPr>
            <sz val="9"/>
            <color indexed="81"/>
            <rFont val="Tahoma"/>
            <family val="2"/>
          </rPr>
          <t xml:space="preserve">
PW manually changed yield to match CFS submission (17.07.12) AGENT SUGGESTED 90 SO USED AGENT YIELD</t>
        </r>
      </text>
    </comment>
    <comment ref="AA144" authorId="0" shapeId="0">
      <text>
        <r>
          <rPr>
            <b/>
            <sz val="9"/>
            <color indexed="81"/>
            <rFont val="Tahoma"/>
            <family val="2"/>
          </rPr>
          <t>Paul Woods:</t>
        </r>
        <r>
          <rPr>
            <sz val="9"/>
            <color indexed="81"/>
            <rFont val="Tahoma"/>
            <family val="2"/>
          </rPr>
          <t xml:space="preserve">
PW manually changed yield to match CFS submission (17.07.12) AGENT SUGGESTED 6-8 SO USED AGENT YIELD</t>
        </r>
      </text>
    </comment>
    <comment ref="AA145" authorId="0" shapeId="0">
      <text>
        <r>
          <rPr>
            <b/>
            <sz val="9"/>
            <color indexed="81"/>
            <rFont val="Tahoma"/>
            <family val="2"/>
          </rPr>
          <t>Paul Woods:</t>
        </r>
        <r>
          <rPr>
            <sz val="9"/>
            <color indexed="81"/>
            <rFont val="Tahoma"/>
            <family val="2"/>
          </rPr>
          <t xml:space="preserve">
AGENT SUGGESTED 25-30 SO USED SHLAA YIELD</t>
        </r>
      </text>
    </comment>
    <comment ref="AA146" authorId="0" shapeId="0">
      <text>
        <r>
          <rPr>
            <b/>
            <sz val="9"/>
            <color indexed="81"/>
            <rFont val="Tahoma"/>
            <family val="2"/>
          </rPr>
          <t>Paul Woods:</t>
        </r>
        <r>
          <rPr>
            <sz val="9"/>
            <color indexed="81"/>
            <rFont val="Tahoma"/>
            <family val="2"/>
          </rPr>
          <t xml:space="preserve">
AGENT SUGGESTED UP TO 500 SO USED SHLAA YIELD</t>
        </r>
      </text>
    </comment>
    <comment ref="AA147" authorId="0" shapeId="0">
      <text>
        <r>
          <rPr>
            <b/>
            <sz val="9"/>
            <color indexed="81"/>
            <rFont val="Tahoma"/>
            <family val="2"/>
          </rPr>
          <t>Paul Woods:</t>
        </r>
        <r>
          <rPr>
            <sz val="9"/>
            <color indexed="81"/>
            <rFont val="Tahoma"/>
            <family val="2"/>
          </rPr>
          <t xml:space="preserve">
AGENT SUGGESTED UP TO 150 SO USED SHLAA YIELD</t>
        </r>
      </text>
    </comment>
    <comment ref="R148" authorId="0" shapeId="0">
      <text>
        <r>
          <rPr>
            <b/>
            <sz val="9"/>
            <color indexed="81"/>
            <rFont val="Tahoma"/>
            <family val="2"/>
          </rPr>
          <t>Paul Woods:</t>
        </r>
        <r>
          <rPr>
            <sz val="9"/>
            <color indexed="81"/>
            <rFont val="Tahoma"/>
            <family val="2"/>
          </rPr>
          <t xml:space="preserve">
a large section of site is classed as environmentally important open space in submisison and this takes up c. 50% of the site area. There are also buildings on site and it is presumed these will remain (10%) so of the site, 60% is presumed not viable for housing, leaving 40% developable land area</t>
        </r>
      </text>
    </comment>
    <comment ref="AA148" authorId="0" shapeId="0">
      <text>
        <r>
          <rPr>
            <b/>
            <sz val="9"/>
            <color indexed="81"/>
            <rFont val="Tahoma"/>
            <family val="2"/>
          </rPr>
          <t>Paul Woods:</t>
        </r>
        <r>
          <rPr>
            <sz val="9"/>
            <color indexed="81"/>
            <rFont val="Tahoma"/>
            <family val="2"/>
          </rPr>
          <t xml:space="preserve">
PW manually changed yield to match CFS submission (17.07.12) AGENT SUGGESTED 6-10 SO USED AGENT YIELD</t>
        </r>
      </text>
    </comment>
    <comment ref="W150" authorId="0" shapeId="0">
      <text>
        <r>
          <rPr>
            <b/>
            <sz val="9"/>
            <color indexed="81"/>
            <rFont val="Tahoma"/>
            <family val="2"/>
          </rPr>
          <t>Paul Woods:</t>
        </r>
        <r>
          <rPr>
            <sz val="9"/>
            <color indexed="81"/>
            <rFont val="Tahoma"/>
            <family val="2"/>
          </rPr>
          <t xml:space="preserve">
from WBC site visit 27.03.12</t>
        </r>
      </text>
    </comment>
    <comment ref="W151" authorId="0" shapeId="0">
      <text>
        <r>
          <rPr>
            <b/>
            <sz val="9"/>
            <color indexed="81"/>
            <rFont val="Tahoma"/>
            <family val="2"/>
          </rPr>
          <t>Paul Woods:</t>
        </r>
        <r>
          <rPr>
            <sz val="9"/>
            <color indexed="81"/>
            <rFont val="Tahoma"/>
            <family val="2"/>
          </rPr>
          <t xml:space="preserve">
WBC site assessment proforma: WBC identified a yield which makes use of 50% of the total site area so PW has assumed a mixed use ratio of 50% accordingly 27.03.12</t>
        </r>
      </text>
    </comment>
    <comment ref="V152" authorId="0" shapeId="0">
      <text>
        <r>
          <rPr>
            <b/>
            <sz val="9"/>
            <color indexed="81"/>
            <rFont val="Tahoma"/>
            <family val="2"/>
          </rPr>
          <t>Paul Woods:</t>
        </r>
        <r>
          <rPr>
            <sz val="9"/>
            <color indexed="81"/>
            <rFont val="Tahoma"/>
            <family val="2"/>
          </rPr>
          <t xml:space="preserve">
WBC site assessment considers site is not suitable for housing given the location of site. However, as WBC submitted site for assessment it needs be considered accordingly. PW has assumed a mixed use ratio of 50% taking into account the industrial surroundings (PW 27.03.12)</t>
        </r>
      </text>
    </comment>
    <comment ref="R158" authorId="0" shapeId="0">
      <text>
        <r>
          <rPr>
            <b/>
            <sz val="9"/>
            <color indexed="81"/>
            <rFont val="Tahoma"/>
            <family val="2"/>
          </rPr>
          <t>Paul Woods:</t>
        </r>
        <r>
          <rPr>
            <sz val="9"/>
            <color indexed="81"/>
            <rFont val="Tahoma"/>
            <family val="2"/>
          </rPr>
          <t xml:space="preserve">
Appears to be existing trees to south of site which may need kept in any redevelopment to provide screening for existing residential. (90% site area left). Assumed that site would be for housing only given the residential surroundings (PW 27.03.12)</t>
        </r>
      </text>
    </comment>
    <comment ref="V158" authorId="0" shapeId="0">
      <text>
        <r>
          <rPr>
            <b/>
            <sz val="9"/>
            <color indexed="81"/>
            <rFont val="Tahoma"/>
            <family val="2"/>
          </rPr>
          <t>Paul Woods:</t>
        </r>
        <r>
          <rPr>
            <sz val="9"/>
            <color indexed="81"/>
            <rFont val="Tahoma"/>
            <family val="2"/>
          </rPr>
          <t xml:space="preserve">
PW has reviewed site on google. Appears to be existing trees to south of site which may need kept in any redevelopment to provide screening for existing residential. Assumed that site would be for housing only given the residential surroundings (PW 27.03.12)</t>
        </r>
      </text>
    </comment>
    <comment ref="AA160" authorId="0" shapeId="0">
      <text>
        <r>
          <rPr>
            <b/>
            <sz val="9"/>
            <color indexed="81"/>
            <rFont val="Tahoma"/>
            <family val="2"/>
          </rPr>
          <t>Paul Woods:</t>
        </r>
        <r>
          <rPr>
            <sz val="9"/>
            <color indexed="81"/>
            <rFont val="Tahoma"/>
            <family val="2"/>
          </rPr>
          <t xml:space="preserve">
PW manually changed yield to match CFS submission (17.07.12) AGENT SUGGESTED 10 SO USED AGENT YIELD</t>
        </r>
      </text>
    </comment>
    <comment ref="R167" authorId="0" shapeId="0">
      <text>
        <r>
          <rPr>
            <b/>
            <sz val="9"/>
            <color indexed="81"/>
            <rFont val="Tahoma"/>
            <family val="2"/>
          </rPr>
          <t>Paul Woods:</t>
        </r>
        <r>
          <rPr>
            <sz val="9"/>
            <color indexed="81"/>
            <rFont val="Tahoma"/>
            <family val="2"/>
          </rPr>
          <t xml:space="preserve">
HOUSING PROPOSED ABOVE EXISTING RETAIL UNITS SO 50% SITE AREA ASSUMED HERE (AS 50% OF SITE TAKEN UP BY RETAIL) 27.03.12</t>
        </r>
      </text>
    </comment>
    <comment ref="V167" authorId="0" shapeId="0">
      <text>
        <r>
          <rPr>
            <sz val="9"/>
            <color indexed="81"/>
            <rFont val="Tahoma"/>
            <family val="2"/>
          </rPr>
          <t>PW ASSUMPTION AS HOUSING PROPOSED ABOVE EXISTING RETAIL 27.03.12</t>
        </r>
      </text>
    </comment>
    <comment ref="R173" authorId="0" shapeId="0">
      <text>
        <r>
          <rPr>
            <b/>
            <sz val="9"/>
            <color indexed="81"/>
            <rFont val="Tahoma"/>
            <family val="2"/>
          </rPr>
          <t>Paul Woods:</t>
        </r>
        <r>
          <rPr>
            <sz val="9"/>
            <color indexed="81"/>
            <rFont val="Tahoma"/>
            <family val="2"/>
          </rPr>
          <t xml:space="preserve">
water bodies to north of site so whole site not available for development (google maps). Assume 20% of site taken up by water so only 80% available for devt (PW 27.03.12)</t>
        </r>
      </text>
    </comment>
    <comment ref="W173" authorId="0" shapeId="0">
      <text>
        <r>
          <rPr>
            <b/>
            <sz val="9"/>
            <color indexed="81"/>
            <rFont val="Tahoma"/>
            <family val="2"/>
          </rPr>
          <t>Paul Woods:</t>
        </r>
        <r>
          <rPr>
            <sz val="9"/>
            <color indexed="81"/>
            <rFont val="Tahoma"/>
            <family val="2"/>
          </rPr>
          <t xml:space="preserve">
pw has made this assumption in the absence of info from WBC site visit (PW 27.03.12)</t>
        </r>
      </text>
    </comment>
    <comment ref="W174" authorId="0" shapeId="0">
      <text>
        <r>
          <rPr>
            <b/>
            <sz val="9"/>
            <color indexed="81"/>
            <rFont val="Tahoma"/>
            <family val="2"/>
          </rPr>
          <t>Paul Woods:</t>
        </r>
        <r>
          <rPr>
            <sz val="9"/>
            <color indexed="81"/>
            <rFont val="Tahoma"/>
            <family val="2"/>
          </rPr>
          <t xml:space="preserve">
PW has made this assumption because an SUE site and as this produces a yield similar to planning permission (PW 27.03.12)</t>
        </r>
      </text>
    </comment>
    <comment ref="V203" authorId="0" shapeId="0">
      <text>
        <r>
          <rPr>
            <b/>
            <sz val="9"/>
            <color indexed="81"/>
            <rFont val="Tahoma"/>
            <family val="2"/>
          </rPr>
          <t>Paul Woods:</t>
        </r>
        <r>
          <rPr>
            <sz val="9"/>
            <color indexed="81"/>
            <rFont val="Tahoma"/>
            <family val="2"/>
          </rPr>
          <t xml:space="preserve">
PW has made this assumption that a developer would promote this element of site for 100% housing as the land is outside Bee Bee control (from discussions with WBC) and so it is likely to maximise profits a developer would seek to deliver 100% housing on site (in absence of other information) - PW 27.03.12 </t>
        </r>
      </text>
    </comment>
    <comment ref="R204" authorId="0" shapeId="0">
      <text>
        <r>
          <rPr>
            <b/>
            <sz val="9"/>
            <color indexed="81"/>
            <rFont val="Tahoma"/>
            <family val="2"/>
          </rPr>
          <t>Paul Woods:</t>
        </r>
        <r>
          <rPr>
            <sz val="9"/>
            <color indexed="81"/>
            <rFont val="Tahoma"/>
            <family val="2"/>
          </rPr>
          <t xml:space="preserve">
PW has made assumption looking at google/site polygon</t>
        </r>
      </text>
    </comment>
    <comment ref="V204" authorId="0" shapeId="0">
      <text>
        <r>
          <rPr>
            <b/>
            <sz val="9"/>
            <color indexed="81"/>
            <rFont val="Tahoma"/>
            <family val="2"/>
          </rPr>
          <t>Paul Woods:</t>
        </r>
        <r>
          <rPr>
            <sz val="9"/>
            <color indexed="81"/>
            <rFont val="Tahoma"/>
            <family val="2"/>
          </rPr>
          <t xml:space="preserve">
PW has made assumption looking at google/site polygon</t>
        </r>
      </text>
    </comment>
    <comment ref="W204" authorId="0" shapeId="0">
      <text>
        <r>
          <rPr>
            <b/>
            <sz val="9"/>
            <color indexed="81"/>
            <rFont val="Tahoma"/>
            <family val="2"/>
          </rPr>
          <t>Paul Woods:</t>
        </r>
        <r>
          <rPr>
            <sz val="9"/>
            <color indexed="81"/>
            <rFont val="Tahoma"/>
            <family val="2"/>
          </rPr>
          <t xml:space="preserve">
PW has made assumption looking at google/site polygon</t>
        </r>
      </text>
    </comment>
    <comment ref="AA206" authorId="0" shapeId="0">
      <text>
        <r>
          <rPr>
            <b/>
            <sz val="9"/>
            <color indexed="81"/>
            <rFont val="Tahoma"/>
            <family val="2"/>
          </rPr>
          <t>Paul Woods:</t>
        </r>
        <r>
          <rPr>
            <sz val="9"/>
            <color indexed="81"/>
            <rFont val="Tahoma"/>
            <family val="2"/>
          </rPr>
          <t xml:space="preserve">
AGENT SUGGESTED 50-70 SO USED SHLAA YIELD</t>
        </r>
      </text>
    </comment>
  </commentList>
</comments>
</file>

<file path=xl/comments6.xml><?xml version="1.0" encoding="utf-8"?>
<comments xmlns="http://schemas.openxmlformats.org/spreadsheetml/2006/main">
  <authors>
    <author>Paul Woods</author>
  </authors>
  <commentList>
    <comment ref="BG3" authorId="0" shapeId="0">
      <text>
        <r>
          <rPr>
            <b/>
            <sz val="9"/>
            <color indexed="81"/>
            <rFont val="Tahoma"/>
            <family val="2"/>
          </rPr>
          <t>Paul Woods:</t>
        </r>
        <r>
          <rPr>
            <sz val="9"/>
            <color indexed="81"/>
            <rFont val="Tahoma"/>
            <family val="2"/>
          </rPr>
          <t xml:space="preserve">
I.E THE AMOUNT OF SITE LEFT AFTER ACCOUNT HAS BEEN TAKEN FOR ANY CAPACITY CONSTRAINTS</t>
        </r>
      </text>
    </comment>
    <comment ref="BL10" authorId="0" shapeId="0">
      <text>
        <r>
          <rPr>
            <b/>
            <sz val="9"/>
            <color indexed="81"/>
            <rFont val="Tahoma"/>
            <family val="2"/>
          </rPr>
          <t>Paul Woods:</t>
        </r>
        <r>
          <rPr>
            <sz val="9"/>
            <color indexed="81"/>
            <rFont val="Tahoma"/>
            <family val="2"/>
          </rPr>
          <t xml:space="preserve">
the adjacent application has assumed an element of mixed use but this lies outside the site boundary for C26. I have adjusted the mix ratio from 80% to 100% to cater for this now (was 80% initially as I assumed the mix use was on site originally (PW 06.07.2016)</t>
        </r>
      </text>
    </comment>
    <comment ref="BO10" authorId="0" shapeId="0">
      <text>
        <r>
          <rPr>
            <b/>
            <sz val="9"/>
            <color indexed="81"/>
            <rFont val="Tahoma"/>
            <family val="2"/>
          </rPr>
          <t>Paul Woods:</t>
        </r>
        <r>
          <rPr>
            <sz val="9"/>
            <color indexed="81"/>
            <rFont val="Tahoma"/>
            <family val="2"/>
          </rPr>
          <t xml:space="preserve">
have manually inserted a density of 100 here as the upper end of the density scale in being a TC location and the application implying flats the preferred development type here (PW 06.07.2016)</t>
        </r>
      </text>
    </comment>
  </commentList>
</comments>
</file>

<file path=xl/comments7.xml><?xml version="1.0" encoding="utf-8"?>
<comments xmlns="http://schemas.openxmlformats.org/spreadsheetml/2006/main">
  <authors>
    <author>Paul Woods</author>
  </authors>
  <commentList>
    <comment ref="K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8.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9.xml><?xml version="1.0" encoding="utf-8"?>
<comments xmlns="http://schemas.openxmlformats.org/spreadsheetml/2006/main">
  <authors>
    <author>Paul Woods</author>
  </authors>
  <commentList>
    <comment ref="K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0.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1.xml><?xml version="1.0" encoding="utf-8"?>
<comments xmlns="http://schemas.openxmlformats.org/spreadsheetml/2006/main">
  <authors>
    <author>Paul Woods</author>
  </authors>
  <commentList>
    <comment ref="K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2.xml><?xml version="1.0" encoding="utf-8"?>
<comments xmlns="http://schemas.openxmlformats.org/spreadsheetml/2006/main">
  <authors>
    <author>Paul Woods</author>
  </authors>
  <commentList>
    <comment ref="J2"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3.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4.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5.xml><?xml version="1.0" encoding="utf-8"?>
<comments xmlns="http://schemas.openxmlformats.org/spreadsheetml/2006/main">
  <authors>
    <author>Paul Woods</author>
  </authors>
  <commentList>
    <comment ref="L1" authorId="0" shapeId="0">
      <text>
        <r>
          <rPr>
            <b/>
            <sz val="9"/>
            <color indexed="81"/>
            <rFont val="Tahoma"/>
            <family val="2"/>
          </rPr>
          <t>Paul Woods:</t>
        </r>
        <r>
          <rPr>
            <sz val="9"/>
            <color indexed="81"/>
            <rFont val="Tahoma"/>
            <family val="2"/>
          </rPr>
          <t xml:space="preserve">
Relative to agreed assessment criteria (word doc) as provided.</t>
        </r>
      </text>
    </comment>
    <comment ref="L8" authorId="0" shapeId="0">
      <text>
        <r>
          <rPr>
            <b/>
            <sz val="9"/>
            <color indexed="81"/>
            <rFont val="Tahoma"/>
            <family val="2"/>
          </rPr>
          <t>Paul Woods:</t>
        </r>
        <r>
          <rPr>
            <sz val="9"/>
            <color indexed="81"/>
            <rFont val="Tahoma"/>
            <family val="2"/>
          </rPr>
          <t xml:space="preserve">
site visit and GIS assessment flagged no heritage issues at site. However, as a secondary check I ran these sites through the SHLAA database to gauge the heritage score (see column K). For sites scoring a SHLAA 5 I have given a score of 9.2 here. Similarly, for sites scoring a SHLAA 3 I have also given a score of 9.2 here as the closest match between the 2 studies. </t>
        </r>
      </text>
    </comment>
    <comment ref="L10" authorId="0" shapeId="0">
      <text>
        <r>
          <rPr>
            <b/>
            <sz val="9"/>
            <color indexed="81"/>
            <rFont val="Tahoma"/>
            <family val="2"/>
          </rPr>
          <t>Paul Woods:</t>
        </r>
        <r>
          <rPr>
            <sz val="9"/>
            <color indexed="81"/>
            <rFont val="Tahoma"/>
            <family val="2"/>
          </rPr>
          <t xml:space="preserve">
site visit and GIS assessment flagged no heritage issues at site. However, as a secondary check I ran these sites through the SHLAA database to gauge the heritage score (see column K). For sites scoring a SHLAA 5 I have given a score of 9.2 here. Similarly, for sites scoring a SHLAA 3 I have also given a score of 9.2 here as the closest match between the 2 studies. </t>
        </r>
      </text>
    </comment>
    <comment ref="L17" authorId="0" shapeId="0">
      <text>
        <r>
          <rPr>
            <b/>
            <sz val="9"/>
            <color indexed="81"/>
            <rFont val="Tahoma"/>
            <family val="2"/>
          </rPr>
          <t>Paul Woods:</t>
        </r>
        <r>
          <rPr>
            <sz val="9"/>
            <color indexed="81"/>
            <rFont val="Tahoma"/>
            <family val="2"/>
          </rPr>
          <t xml:space="preserve">
site visit and GIS assessment flagged no heritage issues at site. However, as a secondary check I ran these sites through the SHLAA database to gauge the heritage score (see column K). For sites scoring a SHLAA 5 I have given a score of 9.2 here. Similarly, for sites scoring a SHLAA 3 I have also given a score of 9.2 here as the closest match between the 2 studies. </t>
        </r>
      </text>
    </comment>
    <comment ref="L19" authorId="0" shapeId="0">
      <text>
        <r>
          <rPr>
            <b/>
            <sz val="9"/>
            <color indexed="81"/>
            <rFont val="Tahoma"/>
            <family val="2"/>
          </rPr>
          <t>Paul Woods:</t>
        </r>
        <r>
          <rPr>
            <sz val="9"/>
            <color indexed="81"/>
            <rFont val="Tahoma"/>
            <family val="2"/>
          </rPr>
          <t xml:space="preserve">
site visit and GIS assessment flagged no heritage issues at site. Site was not assessed in SHLAA but adjacent sites 1027 was. On this basis the shlaa hertiage score for site 1027 was used as a proxy to score site K24.  The SHLAA scored site 1027 as heritage 3 so this was used as a proxy for scoring site K24.  For sites scoring a SHLAA 5 I have given a score of 9.2 here. Similarly, for sites scoring a SHLAA 3 I have also given a score of 9.2 here as the closest match between the 2 studies. </t>
        </r>
      </text>
    </comment>
    <comment ref="L24" authorId="0" shapeId="0">
      <text>
        <r>
          <rPr>
            <b/>
            <sz val="9"/>
            <color indexed="81"/>
            <rFont val="Tahoma"/>
            <family val="2"/>
          </rPr>
          <t>Paul Woods:</t>
        </r>
        <r>
          <rPr>
            <sz val="9"/>
            <color indexed="81"/>
            <rFont val="Tahoma"/>
            <family val="2"/>
          </rPr>
          <t xml:space="preserve">
site visit and GIS assessment flagged no heritage issues at site. However, as a secondary check I ran these sites through the SHLAA database to gauge the heritage score (see column K). For sites scoring a SHLAA 5 I have given a score of 9.2 here. Similarly, for sites scoring a SHLAA 3 I have also given a score of 9.2 here as the closest match between the 2 studies. </t>
        </r>
      </text>
    </comment>
    <comment ref="L31" authorId="0" shapeId="0">
      <text>
        <r>
          <rPr>
            <b/>
            <sz val="9"/>
            <color indexed="81"/>
            <rFont val="Tahoma"/>
            <family val="2"/>
          </rPr>
          <t>Paul Woods:</t>
        </r>
        <r>
          <rPr>
            <sz val="9"/>
            <color indexed="81"/>
            <rFont val="Tahoma"/>
            <family val="2"/>
          </rPr>
          <t xml:space="preserve">
site not flagged as having any designated heritage assets so a score of 9.2 has been assigned here</t>
        </r>
      </text>
    </comment>
  </commentList>
</comments>
</file>

<file path=xl/comments16.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7.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8.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19.xml><?xml version="1.0" encoding="utf-8"?>
<comments xmlns="http://schemas.openxmlformats.org/spreadsheetml/2006/main">
  <authors>
    <author>Paul Woods</author>
  </authors>
  <commentList>
    <comment ref="N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20.xml><?xml version="1.0" encoding="utf-8"?>
<comments xmlns="http://schemas.openxmlformats.org/spreadsheetml/2006/main">
  <authors>
    <author>Paul Woods</author>
  </authors>
  <commentList>
    <comment ref="J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21.xml><?xml version="1.0" encoding="utf-8"?>
<comments xmlns="http://schemas.openxmlformats.org/spreadsheetml/2006/main">
  <authors>
    <author>Paul Woods</author>
  </authors>
  <commentList>
    <comment ref="K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22.xml><?xml version="1.0" encoding="utf-8"?>
<comments xmlns="http://schemas.openxmlformats.org/spreadsheetml/2006/main">
  <authors>
    <author>Paul Woods</author>
  </authors>
  <commentList>
    <comment ref="K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comments23.xml><?xml version="1.0" encoding="utf-8"?>
<comments xmlns="http://schemas.openxmlformats.org/spreadsheetml/2006/main">
  <authors>
    <author>Paul Woods</author>
  </authors>
  <commentList>
    <comment ref="M1" authorId="0" shapeId="0">
      <text>
        <r>
          <rPr>
            <b/>
            <sz val="9"/>
            <color indexed="81"/>
            <rFont val="Tahoma"/>
            <family val="2"/>
          </rPr>
          <t>Paul Woods:</t>
        </r>
        <r>
          <rPr>
            <sz val="9"/>
            <color indexed="81"/>
            <rFont val="Tahoma"/>
            <family val="2"/>
          </rPr>
          <t xml:space="preserve">
Relative to agreed assessment criteria (word doc) as provided.</t>
        </r>
      </text>
    </comment>
  </commentList>
</comments>
</file>

<file path=xl/sharedStrings.xml><?xml version="1.0" encoding="utf-8"?>
<sst xmlns="http://schemas.openxmlformats.org/spreadsheetml/2006/main" count="14474" uniqueCount="2530">
  <si>
    <t>BFR ID</t>
  </si>
  <si>
    <t>BFR C1</t>
  </si>
  <si>
    <t>BFR C16</t>
  </si>
  <si>
    <t>BFR C18</t>
  </si>
  <si>
    <t>BFR C20</t>
  </si>
  <si>
    <t>BFR C22</t>
  </si>
  <si>
    <t>BFR C23</t>
  </si>
  <si>
    <t>BFR C24</t>
  </si>
  <si>
    <t>BFR C25</t>
  </si>
  <si>
    <t>BFR C26</t>
  </si>
  <si>
    <t>BFR C27</t>
  </si>
  <si>
    <t>BFR C28</t>
  </si>
  <si>
    <t>BFR K2</t>
  </si>
  <si>
    <t>BFR K3</t>
  </si>
  <si>
    <t>BFR K8</t>
  </si>
  <si>
    <t>BFR K11</t>
  </si>
  <si>
    <t>BFR K15</t>
  </si>
  <si>
    <t>BFR K17</t>
  </si>
  <si>
    <t>BFR K24</t>
  </si>
  <si>
    <t>BFR K25</t>
  </si>
  <si>
    <t>BFR K29</t>
  </si>
  <si>
    <t>BFR K30</t>
  </si>
  <si>
    <t>BFR K34</t>
  </si>
  <si>
    <t>BFR E3</t>
  </si>
  <si>
    <t>BFR E23</t>
  </si>
  <si>
    <t>BFR E26</t>
  </si>
  <si>
    <t>BFR E48</t>
  </si>
  <si>
    <t>BFR E56</t>
  </si>
  <si>
    <t>BFR E59</t>
  </si>
  <si>
    <t>BFR E61</t>
  </si>
  <si>
    <t>BFR E65</t>
  </si>
  <si>
    <t>BFR E66</t>
  </si>
  <si>
    <t>BFR E67</t>
  </si>
  <si>
    <t>BFR W7</t>
  </si>
  <si>
    <t>BFR W10</t>
  </si>
  <si>
    <t>BFR W12</t>
  </si>
  <si>
    <t>BFR W15</t>
  </si>
  <si>
    <t>BFR W19</t>
  </si>
  <si>
    <t>BFR W20</t>
  </si>
  <si>
    <t>BFR W28</t>
  </si>
  <si>
    <t>BFR W30</t>
  </si>
  <si>
    <t>BFR W32</t>
  </si>
  <si>
    <t>BFR W36</t>
  </si>
  <si>
    <t>BFR W42</t>
  </si>
  <si>
    <t>Site Name</t>
  </si>
  <si>
    <t>Street Name</t>
  </si>
  <si>
    <t>Town</t>
  </si>
  <si>
    <t>Car Park</t>
  </si>
  <si>
    <t>Pytchley Court</t>
  </si>
  <si>
    <t>Corby</t>
  </si>
  <si>
    <t xml:space="preserve">Postcode </t>
  </si>
  <si>
    <t>NN17 2PL</t>
  </si>
  <si>
    <t>EASTINGS</t>
  </si>
  <si>
    <t>NORTHINGS</t>
  </si>
  <si>
    <t>Site Area (ha)</t>
  </si>
  <si>
    <t>Garage Court</t>
  </si>
  <si>
    <t>Lindisfarne Road</t>
  </si>
  <si>
    <t>NN17 2HW</t>
  </si>
  <si>
    <t>Former garage site</t>
  </si>
  <si>
    <t>Weldon Rd</t>
  </si>
  <si>
    <t>NN17 1UZ</t>
  </si>
  <si>
    <t>Maple House, Canada Square</t>
  </si>
  <si>
    <t>NN18 9HU</t>
  </si>
  <si>
    <t>Former Maple Fields School</t>
  </si>
  <si>
    <t>School Place, Off Gainsborough Road</t>
  </si>
  <si>
    <t>Former Our Lady Pope John RC School</t>
  </si>
  <si>
    <t>Railway Station Interchange</t>
  </si>
  <si>
    <t>STATION ROAD</t>
  </si>
  <si>
    <t>Beanfield School</t>
  </si>
  <si>
    <t>Parkland Gateway</t>
  </si>
  <si>
    <t>Kingswood School</t>
  </si>
  <si>
    <t>Pen Green Lane</t>
  </si>
  <si>
    <t>NN18 0SG</t>
  </si>
  <si>
    <t>NN18 0TF</t>
  </si>
  <si>
    <t>NN17 1NA</t>
  </si>
  <si>
    <t>NN18 0DJ</t>
  </si>
  <si>
    <t>NN17 1QG</t>
  </si>
  <si>
    <t>NN18 9NQ</t>
  </si>
  <si>
    <t>NN17 4SJ</t>
  </si>
  <si>
    <t>Scott Road Garages</t>
  </si>
  <si>
    <t>Scott Road</t>
  </si>
  <si>
    <t>Kettering</t>
  </si>
  <si>
    <t>Kettering Football Club</t>
  </si>
  <si>
    <t>Rockingham Road</t>
  </si>
  <si>
    <t>NN16 9JY</t>
  </si>
  <si>
    <t>NN16 9EU</t>
  </si>
  <si>
    <t>Land at Rothwell Town Football Club</t>
  </si>
  <si>
    <t>Land at Rothwell Town Football Club, Cecil Street, Rothwell</t>
  </si>
  <si>
    <t>Rothwell</t>
  </si>
  <si>
    <t>NN14 6EZ</t>
  </si>
  <si>
    <t>Land at Ashley Road</t>
  </si>
  <si>
    <t>Ashley Road</t>
  </si>
  <si>
    <t>Stoke Albany</t>
  </si>
  <si>
    <t>LE16 8PL</t>
  </si>
  <si>
    <t>Desborough Leisure Centre</t>
  </si>
  <si>
    <t>Off Broadlands</t>
  </si>
  <si>
    <t>Desborough</t>
  </si>
  <si>
    <t>NN14 2YH</t>
  </si>
  <si>
    <t>Land at Bodworth's Nursery and Garden Centre</t>
  </si>
  <si>
    <t>Burton Latimer</t>
  </si>
  <si>
    <t>NN15 5QA</t>
  </si>
  <si>
    <t>Rothwell Town FC</t>
  </si>
  <si>
    <t>Cambridge Street</t>
  </si>
  <si>
    <t>Western Quarter</t>
  </si>
  <si>
    <t>NN14 6HA</t>
  </si>
  <si>
    <t>NN16 8TF</t>
  </si>
  <si>
    <t>Rockingham Dene</t>
  </si>
  <si>
    <t>Rockingham Road and Furnace Lane</t>
  </si>
  <si>
    <t>NN16 8DD</t>
  </si>
  <si>
    <t>NN16 9JW</t>
  </si>
  <si>
    <t>NN16 0AW</t>
  </si>
  <si>
    <t xml:space="preserve">Land at </t>
  </si>
  <si>
    <t>Grove road</t>
  </si>
  <si>
    <t>Thrapston</t>
  </si>
  <si>
    <t>NN14 4JX</t>
  </si>
  <si>
    <t>Tower Factory/Land Adj Tower Factory (Unit 74)</t>
  </si>
  <si>
    <t>Victoria Street</t>
  </si>
  <si>
    <t>Irthlingborough</t>
  </si>
  <si>
    <t>NN9 5RD</t>
  </si>
  <si>
    <t>7/Factory/Land at corner of Station Road and Church Street.</t>
  </si>
  <si>
    <t>Church Street</t>
  </si>
  <si>
    <t>NN9 5SN</t>
  </si>
  <si>
    <t>Whitworths</t>
  </si>
  <si>
    <t>Wellingborough Road</t>
  </si>
  <si>
    <t>NN9 5DB</t>
  </si>
  <si>
    <t>Kimbolton Road</t>
  </si>
  <si>
    <t>Higham Ferrers</t>
  </si>
  <si>
    <t>NN10 8HL</t>
  </si>
  <si>
    <t>Land north of 65</t>
  </si>
  <si>
    <t>Nassington</t>
  </si>
  <si>
    <t>PE8 6QG</t>
  </si>
  <si>
    <t>Carlow Road</t>
  </si>
  <si>
    <t>Ringstead</t>
  </si>
  <si>
    <t>NN14 4QW</t>
  </si>
  <si>
    <t>Factory Premises</t>
  </si>
  <si>
    <t>Oakley Road</t>
  </si>
  <si>
    <t>Rushden</t>
  </si>
  <si>
    <t>High Beech, 8 Hayway</t>
  </si>
  <si>
    <t>Northampton Road</t>
  </si>
  <si>
    <t>REXAM Factory</t>
  </si>
  <si>
    <t>Upper Queen Street, Cromwell Road</t>
  </si>
  <si>
    <t>NN10 6UR</t>
  </si>
  <si>
    <t>NN10 6ES</t>
  </si>
  <si>
    <t>NN10 0DU</t>
  </si>
  <si>
    <t>Former Dr Martens Factory</t>
  </si>
  <si>
    <t>High Street</t>
  </si>
  <si>
    <t>Wollaston</t>
  </si>
  <si>
    <t>VNN00474</t>
  </si>
  <si>
    <t>Former Swimming Baths</t>
  </si>
  <si>
    <t>Croyland Road</t>
  </si>
  <si>
    <t>Wellingborough</t>
  </si>
  <si>
    <t>NN8 2JY</t>
  </si>
  <si>
    <t xml:space="preserve">Rear of </t>
  </si>
  <si>
    <t>3 Princess Way</t>
  </si>
  <si>
    <t>NN8 2HD</t>
  </si>
  <si>
    <t>George Cox Shoes</t>
  </si>
  <si>
    <t>Westfield Road</t>
  </si>
  <si>
    <t>NN8 3JR</t>
  </si>
  <si>
    <t>Reddens Scrapyard</t>
  </si>
  <si>
    <t>Leys Road/Highfield Road</t>
  </si>
  <si>
    <t>Church Farm</t>
  </si>
  <si>
    <t>Bozeat</t>
  </si>
  <si>
    <t>NN8 1PL</t>
  </si>
  <si>
    <t>NN29 7LZ</t>
  </si>
  <si>
    <t>Car Park/others</t>
  </si>
  <si>
    <t xml:space="preserve">High Street/Jacksons Lane </t>
  </si>
  <si>
    <t>NN8 4JJ</t>
  </si>
  <si>
    <t>Former Post Office Sorting Office</t>
  </si>
  <si>
    <t>Midland Road</t>
  </si>
  <si>
    <t>NN8 1DW</t>
  </si>
  <si>
    <t>Land East of Eastfield Road</t>
  </si>
  <si>
    <t>Eastfield Road</t>
  </si>
  <si>
    <t>NN8 1RJ</t>
  </si>
  <si>
    <t>Land between Number 33 and 67</t>
  </si>
  <si>
    <t>Milner Road</t>
  </si>
  <si>
    <t xml:space="preserve">Finedon </t>
  </si>
  <si>
    <t>NN9 5LW</t>
  </si>
  <si>
    <t>Site G: TCAAP</t>
  </si>
  <si>
    <t>Alma Street/Cambridge Street</t>
  </si>
  <si>
    <t>NN8 4DJ</t>
  </si>
  <si>
    <t>District</t>
  </si>
  <si>
    <t>East Northamptonshire</t>
  </si>
  <si>
    <t>Assessment Score</t>
  </si>
  <si>
    <t>Comments to quantify this score</t>
  </si>
  <si>
    <t xml:space="preserve">3.1 There is an existing highway access to the site which would require minimal or no mitigation </t>
  </si>
  <si>
    <t>3.2 Highway access could be achieved with minimal mitigation</t>
  </si>
  <si>
    <t xml:space="preserve">3.3 Highway access is constrained but could be achieved with mitigation </t>
  </si>
  <si>
    <t>3.4 Highway access is very constrained and would require a very high level of mitigation/ is not possible</t>
  </si>
  <si>
    <t>10.1 Site has no archaeology or archaeological activity or the site has had archaeology excavated in advance of current buildings or previous quarrying practices</t>
  </si>
  <si>
    <t>10.2 No known archaeology or archaeological activity. Site may have some potential for activity but the area has never been archaeologically investigated</t>
  </si>
  <si>
    <t>10.3 Site has real potential for archaeology due to any visual features found on the land (E.g. cropmarks, significant artefact finds etc.)</t>
  </si>
  <si>
    <t>10.4 Site has significant archaeological activity such as that it is not considered appropriate for development to take place</t>
  </si>
  <si>
    <t xml:space="preserve">6.1 Minimal flood risk and no need for mitigation </t>
  </si>
  <si>
    <t>6.2 Moderate flood risk and will require some mitigation</t>
  </si>
  <si>
    <t xml:space="preserve">6.3 Significant flood risk and will require a very high level of mitigation or the need to avoid development </t>
  </si>
  <si>
    <t>11.1 The site location contains no designated or potential wildlife site not records of notable species</t>
  </si>
  <si>
    <t>11.2 Site has low-moderate potential for biodiversity based on location and available wildlife records for the area, although certain features may be important</t>
  </si>
  <si>
    <t xml:space="preserve">11.3 Site is in an area of moderate to high value/potential for biodiversity in relation to designated wildlife sites and/or records of protected and notable species but mitigation or management plans are place  </t>
  </si>
  <si>
    <t>4.1 Unlikely</t>
  </si>
  <si>
    <t>4.2 Yes, Potential contamination may be present due to the industrial history and/or previous use of adjoining site/ sites.  Any monitoring and subsequent remediation to mitigate the risks of such contamination would need to be undertaken by and at the cost of the developer.</t>
  </si>
  <si>
    <t>4.3 Yes, potential contamination may be present due to the industrial history and/or previous use of the site.  Any monitoring and subsequent remediation to mitigate the risks of such contamination would need to be undertaken by and at the cost of the developer.</t>
  </si>
  <si>
    <t xml:space="preserve">12.1 &gt; 1km away from any source of noise (trunk road, railway or other major source) </t>
  </si>
  <si>
    <t>12.2 &gt; 100m but &lt; 1km from any source of noise (trunk road, railway or other major source)</t>
  </si>
  <si>
    <t>12.3 &lt; 100m from any source of noise (trunk road, railway or other major source)</t>
  </si>
  <si>
    <t>13.1 Not within a specified consultation zone or proximity of a notifiable or permitted installation (Health and Safety Executive, Local Authority and Environment Agency).</t>
  </si>
  <si>
    <t xml:space="preserve">13.2 Within the specified consultation zone of a notifiable installation – development however is unlikely to be precluded  </t>
  </si>
  <si>
    <t>13.3 Within a specified consultation zone of notifiable installation – development likely to be precluded.</t>
  </si>
  <si>
    <t>14.1 Not within Air Quality Management Area</t>
  </si>
  <si>
    <t>14.2 Within Air Quality Management Area</t>
  </si>
  <si>
    <t>7.1 The development of the site for housing would have a significant positive effect on the existing form and character of the town</t>
  </si>
  <si>
    <t>7.2 The development of the site for housing would have a neutral effect on the existing form and character of the town</t>
  </si>
  <si>
    <t>7.3 The development of the site for housing would have a significant negative effect on the form and character of the town but mitigation should be possible</t>
  </si>
  <si>
    <t xml:space="preserve">7.4 There are severe constraints </t>
  </si>
  <si>
    <t>8.1 Development of the site would be positive by creating new open space/public realm</t>
  </si>
  <si>
    <t>8.2 Development of the site would not result in the loss of open space or land which is significant to the character, form or setting of the settlement (e.g. development of LGS land)</t>
  </si>
  <si>
    <t>8.3 Development of the site would result in the loss of open space or land which is significant to the character, form or setting of the settlement (e.g. development of LGS land)</t>
  </si>
  <si>
    <t>Scope to create GI link along eastern boundary?</t>
  </si>
  <si>
    <t xml:space="preserve">Previous outline approval for 95 dwellings, public space and play 11/00215/OUT.  Scope to help to create a connection to West Corby SUE </t>
  </si>
  <si>
    <t>Scope to link up to existing cul-de-sacs</t>
  </si>
  <si>
    <t xml:space="preserve">Pre app design surgery held on this site Dec 2015. </t>
  </si>
  <si>
    <t>Scope to link up to existing cul-de-sacs and to improve GI link along the Willow Brook</t>
  </si>
  <si>
    <t>New POS to link to existing and to create green corridor along the Willow Brook.</t>
  </si>
  <si>
    <t>Scope to link through to join cul-de-sacs and create a new route to town centre.</t>
  </si>
  <si>
    <t>Part of site has pp 14/01268/FUL for 21 houses, separate approval for another part.</t>
  </si>
  <si>
    <t>Site already has permission for retail and housing 15/0990/FUL</t>
  </si>
  <si>
    <t>Site already has permission for around 250 dwellings</t>
  </si>
  <si>
    <t xml:space="preserve">Prominent gateway site.  Scope to link to station better. </t>
  </si>
  <si>
    <t>Apportunity to creat plazas  ( public spaces) with active frontages ( shops) that complement the train station</t>
  </si>
  <si>
    <t xml:space="preserve">Help to improve links to West Corby SUE. Scope to creat a double loaded frontage alonge the northern edge of the site. </t>
  </si>
  <si>
    <t xml:space="preserve">Scope to follow the same urban form and style of the near by Corby Cube area to enhance Corby modern charchter.  </t>
  </si>
  <si>
    <t xml:space="preserve">Scope to enhance ped/cycle links to the adjecent  Thoroughsale Wood via green open spaces. </t>
  </si>
  <si>
    <t>If not following Kimbolton Rd charchter with its trees and green verges.</t>
  </si>
  <si>
    <t xml:space="preserve">Extending Bridgwater Court green charchter to the south. Enhance the surronding area of West Corby  access point. </t>
  </si>
  <si>
    <t>Scope to mainatain the building line and housing types for both Oakley Rd and washbrook Rd</t>
  </si>
  <si>
    <t xml:space="preserve">If creating an inner open space adjacent to E Northamptonshire Greenway and linked with an inner route.  </t>
  </si>
  <si>
    <t xml:space="preserve">This site is currently a car park and industrial building. There are two potential existing access points - from Grafton Drive/ Ringstead Close and Denford Road. Depending on which access point is chosen, moderate changes would be required to bring it up to an adoptable standard. Will need to see assessment of where the current usage will be displaced. Will need to connect footways on Grafton Drive. The site is within a 400m walk of a bus stop for Service 1 which has regular services to the town centre. </t>
  </si>
  <si>
    <t xml:space="preserve">This is currently a garage court and there is an access road, but it is not adopted highway. It would need to be widened to accomodate a residential development of this size as it is currently only around 2.2m wide. The gap available is around 7.5m which could accomodate a widened carriageway and one side of footway. This would require a departure from standard to have only one footway. Would need at least a 1m service strip, possibly shared surface. Would need tracking by fire tender.  It is within 400m of a bus stop on Shetland Way which has a regular service to the town centre. </t>
  </si>
  <si>
    <t xml:space="preserve">This site is situated behind an existing business off High Street and access is only achieveable over this land. </t>
  </si>
  <si>
    <t xml:space="preserve">Some re-modification of Alberta Close would be required to provide access to this site, particularly in light of the fact that this is the main vehicular route to Kingswood School and Community Centre and therefore traffic calming etc would need to be considered. It is over a 400m walk to a bus stop with a regular service into the town centre. </t>
  </si>
  <si>
    <t xml:space="preserve">There is an existing access which could be improved to enable access to a development, however it may be that on School Place the carriageway will need to be widened and enhanced footways be provided to enable good walking and cycling facilities to the site. The widening may/will be require third party land therefore has been scored 3.3. Is within a 400m walk to a bus stop with regular services to the town centre. </t>
  </si>
  <si>
    <t>There is an existing highway access that would require minimal redesign to provide a suitable access for 55 dwellings. The site is within 400m walk of bus stop which is served by X4 providing a half-hourly service to the town centre and Northampton. Would require enhancements to cycleway provision in the local vicinity.</t>
  </si>
  <si>
    <t xml:space="preserve">There is an existing access from Station Road which looks to be highway. However, due to the layout of the site, this access may not be sufficient to serve the whole of the site. There may be potential for an additional access from Station Road, however this would need to be looked at in the context of the junction with Weldon Road and considered in light of the banned right turn at this junction. The site is within 400m of a bus stop and Corby railway station. </t>
  </si>
  <si>
    <t xml:space="preserve">Planning permission has already been granted for  a vehicular access from Glastonbury Road, along with enhanced cycling and walking links. NCC remains concerned regarding any possible access from Farmstead Road. </t>
  </si>
  <si>
    <t>Highway access is achieveable from George Street. Site is less than a 400m walk to the bus stop on George Street and is located closely to a range of shops.</t>
  </si>
  <si>
    <t xml:space="preserve">There is already a highway access which would require minimal mitigation. The site is within a 400m walk of a bus stop service by the X4 with a half hourly service to Northampton and Corby town centre.  The site would be expected to expand on current cycling provision from Gainsborough Road. </t>
  </si>
  <si>
    <t>There are three potential access points to this site; Stockbridge Road, Brunel Road and Pen Green Lane. However the access to Brunel Road and Stockbridge Road links into the  Earlstrees Industrial Estate which is not ideal. Pen Green Lane links into the urban area of Corby. Mitigation will be required to improve Pen Green Lane.  Will need bus service alteration and protection / enhancement of PRoW UB1 as well as possible mitigation to Stephenson Way.</t>
  </si>
  <si>
    <t xml:space="preserve">There is an existing highway access to the site. It is currently not adopted highway. Minimal mitigation would be required to bring it up to an adoptable standard. PRoW VD48 runs up the track and will require protection / mitigation. Access needs widening and the provision of footways.Within a 400m walk to a bus stop which has hourly services to Rushden and Ketteirng town centre. </t>
  </si>
  <si>
    <t xml:space="preserve">This site currently has a highway access, however it would require some quite significant modification of the roundabout to enable delivery of 88 dwellings. There may also be off site highway works that would be required to mitigate this development as this is a contrained area of the highway network. Secondary accesses from Britannia Road and Cowper Street could also be achieved, however there is a great deal of on-street parking at this location because of existing residential and business uses; the site would need to provide enough parking to not exacerbate this issue. The site is within a 400m walk of a bus stop that provides a number of services which offers good connectivity. </t>
  </si>
  <si>
    <t xml:space="preserve">This site would only require minimal access infrastructure as there is a vehicular access from Cecil Road. Ideally it should be masterplanned together with BFR K24 to maximise walking and cycling connectivity. A bus stop is within a 400m walk of the southern end of the development but not the northern most end. </t>
  </si>
  <si>
    <t xml:space="preserve">There is an existing vehicular access from Ashley Road which serves one property. However there is poor visibilty so there would need to be modifications to it to accomodate any development of the land for residential use. New bus stops would be required. </t>
  </si>
  <si>
    <t xml:space="preserve">There are two achievable vehicular access points to this development; from The Hawthorns and from Sycamore Drive. Integrating the development into both would enhance connectivity and also spread the impact on the existing highway network. However, Sycamore Drive is limited to supply only 30 more dwellings due to layout and crossroads onto Rushton Road. Access from The Hawthorns would require third party land. Therefore, an orange assessment has been made. </t>
  </si>
  <si>
    <t>Access to this site is contrained as the only potential access is the track from Finedon Road, which would need to be widened and the latter part of it surfaced, as well as the layout of the junction with Finedon Road would need to be considered and remodelled in light of the intensification of use on the scale of 100 dwellings. However, it is understood that the car park for Bosworths Garden Centre is under the same ownership and that an outline planning application was approved for an access from the Finedon Road through the existing car park.  PRoW UA19 runs along the track and would need protection / enhancement.</t>
  </si>
  <si>
    <t>This site would only require minimal access infrastruture to gain an access from Cambridge Road. There is no existing bus stop within a 400m walk. Ideally it should be masterplanned together with BFR K8 to maximise walking and cycling connectivity.</t>
  </si>
  <si>
    <t>This site has an existing vehicular access from Northfield Avenue. It would require minor modification to accomodate the intensification of use, however congestion is high here, which would warrant no right turn out of site at peak times and therefore a yellow assessment has been given.   It is within a 400m walk of a bus stop and is located within walking distance of the town centre and the railway station.</t>
  </si>
  <si>
    <t xml:space="preserve">This site was in industrial use, and although there isn't an existing vehicular access in the form that it would need to be to serve a residential site, it could be achieved with minimal infrastructure. This is an area of localised congestion and on-street parking.  The nearest bus stop with a good level of service is on Lower Street, which can be reached through the petstore car park, however this is not a route that would be welcoming early in the morning or late at night and would require some upgrading to make it attractive. </t>
  </si>
  <si>
    <t xml:space="preserve">An unadopted road (Furnance Lane) runs the length of this site connecting Rockingham Road and Malham Drive. The existing access from Rockingham Road could be utilised however it is not highway so presents some constraints. The gradients on Furnance Lane are also very steep and access would need to be widened and footways added, there are also trees with TPOs that would be affected. </t>
  </si>
  <si>
    <t xml:space="preserve">Introducing another access onto Northampton Road would need to be carefully considered in this location due to traffic flows on Northampton Road. The new road scheme also affects access from side accesses at peak times detrimentally. There is an existing access that is used by the bus depot that could be remodelled if it was within the control of the developer.The site is within a 400m walk of a bus stop with frequent services. </t>
  </si>
  <si>
    <t xml:space="preserve">An access could be achieved from Grove Road, with relatively little infrastructure. </t>
  </si>
  <si>
    <t xml:space="preserve">A highway access could be achieved with a relatively small amount of infrastructure. The site is within a 400m walk of bus stops on the High Street which are served by services 44 and 45 which provide links to Wellingborough.  </t>
  </si>
  <si>
    <t xml:space="preserve">Access to this site is achievable from Church Street. The site is within a 400m walk of a bus stop served by a range of frequent services. </t>
  </si>
  <si>
    <t>There is one existing access from the B571. This size of development may require some modification of the access to a mini-roundabout and potentially some off-site highway works depening on the impact on the network. The Nene Park/A6 junction is over capacity in 2031 with existing committed development so major improvements may be necessary to mitigate the impacts of this development. The A6/ A510 roundabout in Finedon is also over capacity and there is a significant improvement planned as part of the Stanton Cross (Wellingborough East) development for this junction, however the additional traffic from this site may require further improvements to be carried out The majority of the site would be within a 400m of a bus stop, assuming that the internal road/footway network is designed in such a way to facilitate this.</t>
  </si>
  <si>
    <t xml:space="preserve">An access could be achieved from Chichele Street with relatively minor infrastructure requirements. </t>
  </si>
  <si>
    <t xml:space="preserve">Can't see that access is achieveable without demolition of property based on google street view. </t>
  </si>
  <si>
    <t xml:space="preserve">A suitable access could be achieved from Carlow Road with relatively minimal infrastructure. There are bus stops outside the site, however no services currently stop there, therefore there is no bus service provision within 400m of the site. </t>
  </si>
  <si>
    <t xml:space="preserve">An access could be achieved from Oakley Road with relatively minimal infrastructure.  There is a bus stop within a 400m walk, however there is a low frequency of buses calling. </t>
  </si>
  <si>
    <t xml:space="preserve">There is an existing private entrance to the existing property which would require minimal alteration for the suggested number of dwellings. </t>
  </si>
  <si>
    <t xml:space="preserve">An access could be achieved from either Cromwell Road or Upper Queen Street with relatively little infrastructure. The site would be expected to provide sufficient on site car parking so that existing on-carriageway parking issues were not exacerbated in this area. </t>
  </si>
  <si>
    <t xml:space="preserve">There are two potential existing accesses; one from the High Street and one from Cobb's Lane. There is a bus stop within a 400m walk of the majority of the site served by a regular bus service. </t>
  </si>
  <si>
    <t xml:space="preserve">There is an existing access from Croyland Road which would require minimal upgrading. There is a bus stop within a 400m walk, however there is limited services. There are a number of walking routes in this area which should be maintained and enhanced were required as part of any development. </t>
  </si>
  <si>
    <t xml:space="preserve">There are two existing access points from this site, however one is directly off the junction of Westfield Road/College Street and the other is on Westfield Road at the eastern extent of the site close to a puffin crossing. An access is achieveable On Westfield Road but due to the road layout and existing puffin crossing as well as trees in the pavement the site is more constrained, however an access could be achieved. Within a 400m walk there is a bus stop with regular services to the town centre and is also served by the X4 and X46. </t>
  </si>
  <si>
    <t>Highway access is achieveable from Leys Road, though it has limited capacity and may require mitigation.  Creating an access from Finedon Road is only achieveable if a junction could be formed from Finedon Road unless demolition of dwelling 66 Finedon Road could be considered.  Walking and cycling provisision should be implemented to connect at the Finedon Road. There are no bus stops within a 400m walk of the site.</t>
  </si>
  <si>
    <t xml:space="preserve">The site already has an access point to the farm that is currently on the site. Some small-scale re-modelling of the junctions in the local vicinity would be required to ensure highway standards are met. </t>
  </si>
  <si>
    <t xml:space="preserve">There is an existing main highway access from West Street and the site is currently accessible from further points on Jackson's Lane and High Street.  Some furtehr work will be required to accomodate in teh region of 220 dwellings. It is likely that localised capacity improvements in the immediate area will be required. The site is within walking distance of the main bus stops in the town centre.  </t>
  </si>
  <si>
    <t xml:space="preserve">A vehicular access can be achieved from Midland Road,  however Midland Road is one way at this point and therefore the highway in this area is contrained in traffic terms.  The site is within a 400m of a bus stop with frequent services. </t>
  </si>
  <si>
    <t xml:space="preserve">Access is achievable from Finedon Road as there is an existing access for Plumbco.  As well as the Plumbco accesss, a new access could be provided on Finedon Road or alternatively the track adjacent to 102 Finedon Road could be widened. Further access into the land may be possible from Neptune Road within Eastfield Road Urban Quarter. It is important that walking and cycling facilities are provided as part of this development to link into the railway station and WEAST. </t>
  </si>
  <si>
    <t>An access from Milner Road is achieveable with minimal infrastructure.</t>
  </si>
  <si>
    <t xml:space="preserve">There is an existing access from Alma Street but it is  potentially challenging to provide an access here due to the one-way the zebra crossing on the corner which may cause safety concerns. There is a potential secondary access from Chequers Lane, however bearing in mind experience of development off Chequers Lane and proposal for rear of Cambridge Street access is very problematic and constrained.The site is within a 400m walk of bus stops on Church Street. </t>
  </si>
  <si>
    <t>No Industrial Polluters within 250m of site</t>
  </si>
  <si>
    <t>EA WIMBY 250m PW 21.06.2016</t>
  </si>
  <si>
    <t>HSE: Site intersection with a pipeline or hazard zone</t>
  </si>
  <si>
    <t>No</t>
  </si>
  <si>
    <t>Industrial Polluters within 250m of site (Quotient Bioresearch Rushden)</t>
  </si>
  <si>
    <t>Yes</t>
  </si>
  <si>
    <t>HSE COMAH 2015 Public Information search</t>
  </si>
  <si>
    <t>None</t>
  </si>
  <si>
    <t>Criteria 1</t>
  </si>
  <si>
    <t>Criteria 2</t>
  </si>
  <si>
    <t>Criteria 17</t>
  </si>
  <si>
    <t>Density Rates Distances</t>
  </si>
  <si>
    <t>Criteria 12</t>
  </si>
  <si>
    <t>BFR_REF</t>
  </si>
  <si>
    <t>REF</t>
  </si>
  <si>
    <t>BLAP_REF</t>
  </si>
  <si>
    <t>SHLAA_REF</t>
  </si>
  <si>
    <t>LAND_TYPE</t>
  </si>
  <si>
    <t>SITE_NAME</t>
  </si>
  <si>
    <t>NAME</t>
  </si>
  <si>
    <t>TOWN</t>
  </si>
  <si>
    <t>DISTRICT</t>
  </si>
  <si>
    <t>SOURCE</t>
  </si>
  <si>
    <t>SIZE</t>
  </si>
  <si>
    <t>ORDER</t>
  </si>
  <si>
    <t>SHORTLIST</t>
  </si>
  <si>
    <t>UPRN</t>
  </si>
  <si>
    <t>GEOX</t>
  </si>
  <si>
    <t>GEOY</t>
  </si>
  <si>
    <t>COORDINATESYS</t>
  </si>
  <si>
    <t>POSTCODE</t>
  </si>
  <si>
    <t>IN_SETTLEMENT</t>
  </si>
  <si>
    <t>OPEN_SPACE</t>
  </si>
  <si>
    <t>OPEN_SPACE %</t>
  </si>
  <si>
    <t>OPEN_SPACE SCORE</t>
  </si>
  <si>
    <t>CIL_COST</t>
  </si>
  <si>
    <t>CIL Meaning</t>
  </si>
  <si>
    <t>WboroTC_km</t>
  </si>
  <si>
    <t>CorbyTC_km</t>
  </si>
  <si>
    <t>KettTC_km</t>
  </si>
  <si>
    <t>BurtonLatTC_km</t>
  </si>
  <si>
    <t>HighamTC_km</t>
  </si>
  <si>
    <t>IrthlingboroughTC_km</t>
  </si>
  <si>
    <t>RothwellTC_km</t>
  </si>
  <si>
    <t>RaundsTC_km</t>
  </si>
  <si>
    <t>OundleTC_km</t>
  </si>
  <si>
    <t>ThrapstonTC_km</t>
  </si>
  <si>
    <t>DesboroughTC_km</t>
  </si>
  <si>
    <t>Railway_St_km</t>
  </si>
  <si>
    <t>Noise_Rail Staion_Dist_Km</t>
  </si>
  <si>
    <t>WboroTC_m</t>
  </si>
  <si>
    <t>CorbyTC_m</t>
  </si>
  <si>
    <t>KettTC_m</t>
  </si>
  <si>
    <t>BurtonLatTC_m</t>
  </si>
  <si>
    <t>HighamTC_m</t>
  </si>
  <si>
    <t>IrthlingboroughTC_m</t>
  </si>
  <si>
    <t>RothwellTC_m</t>
  </si>
  <si>
    <t>RaundsTC_m</t>
  </si>
  <si>
    <t>OundleTC_m</t>
  </si>
  <si>
    <t>ThrapstonTC_m</t>
  </si>
  <si>
    <t>DesboroughTC_m</t>
  </si>
  <si>
    <t>Railway_St_m</t>
  </si>
  <si>
    <t>Noise_Rail Staion_Dist_m</t>
  </si>
  <si>
    <t>Walk Score</t>
  </si>
  <si>
    <t>Density</t>
  </si>
  <si>
    <t>Walkability score to be decided</t>
  </si>
  <si>
    <t>Noise_Industry_Dist_Km</t>
  </si>
  <si>
    <t>Noise_Road_Dist_Km</t>
  </si>
  <si>
    <t>Noise_Other_Dist_Km</t>
  </si>
  <si>
    <t>Noise_SSite_Dist_Km</t>
  </si>
  <si>
    <t>Lowest Value km</t>
  </si>
  <si>
    <t>Done</t>
  </si>
  <si>
    <t>Noise_Industry_Dist_m</t>
  </si>
  <si>
    <t>Noise_Road_Dist_m</t>
  </si>
  <si>
    <t>Noise_Other_Dist_m</t>
  </si>
  <si>
    <t>Noise_SSite_Dist_m</t>
  </si>
  <si>
    <t>Lowest Value m</t>
  </si>
  <si>
    <t xml:space="preserve">Score </t>
  </si>
  <si>
    <t>C1</t>
  </si>
  <si>
    <t>Previously Developed Land</t>
  </si>
  <si>
    <t>CAR PARK</t>
  </si>
  <si>
    <t>PYTCHLEY COURT</t>
  </si>
  <si>
    <t>SHLAA</t>
  </si>
  <si>
    <t>Y</t>
  </si>
  <si>
    <t>British National Grid</t>
  </si>
  <si>
    <t>Growth Town</t>
  </si>
  <si>
    <t>62 - Somewhat Walkable</t>
  </si>
  <si>
    <t>C22</t>
  </si>
  <si>
    <t>53 - Somewhat Walkable</t>
  </si>
  <si>
    <t>E88</t>
  </si>
  <si>
    <t>07/01881/FUL</t>
  </si>
  <si>
    <t>WHITWORTHS</t>
  </si>
  <si>
    <t>WELLINGBOROUGH ROAD</t>
  </si>
  <si>
    <t>IRTHLINGBOROUGH</t>
  </si>
  <si>
    <t>BLAP</t>
  </si>
  <si>
    <t>Market Town</t>
  </si>
  <si>
    <t>58 - Somewhat Walkable</t>
  </si>
  <si>
    <t>C27</t>
  </si>
  <si>
    <t>21 - Car Dependent</t>
  </si>
  <si>
    <t>C69</t>
  </si>
  <si>
    <t>Maple Fields School</t>
  </si>
  <si>
    <t>School Place</t>
  </si>
  <si>
    <t>68 - Somewhat Walkable</t>
  </si>
  <si>
    <t>C70</t>
  </si>
  <si>
    <t>Former Our Lady Pope</t>
  </si>
  <si>
    <t>Tower Hill Road</t>
  </si>
  <si>
    <t>20 - Car Dependent</t>
  </si>
  <si>
    <t>C31</t>
  </si>
  <si>
    <t>33 - Car Dependent</t>
  </si>
  <si>
    <t>C29</t>
  </si>
  <si>
    <t>41 - Car Dependent</t>
  </si>
  <si>
    <t>C30</t>
  </si>
  <si>
    <t>82 - Very Walkable</t>
  </si>
  <si>
    <t>C47</t>
  </si>
  <si>
    <t>HA20</t>
  </si>
  <si>
    <t>Gainsborough Road</t>
  </si>
  <si>
    <t>Corby Growth Town</t>
  </si>
  <si>
    <t>BLAP and SHLAA</t>
  </si>
  <si>
    <t>28 - Car Dependent</t>
  </si>
  <si>
    <t>W46</t>
  </si>
  <si>
    <t>HW24</t>
  </si>
  <si>
    <t>East of Eastfield Road, Wellingborough</t>
  </si>
  <si>
    <t>73 - Very Walkable</t>
  </si>
  <si>
    <t>E3</t>
  </si>
  <si>
    <t>Land at</t>
  </si>
  <si>
    <t>Grove Road</t>
  </si>
  <si>
    <t>52 - Somewhat Walkable</t>
  </si>
  <si>
    <t>C25</t>
  </si>
  <si>
    <t>57 - Somewhat Walkable</t>
  </si>
  <si>
    <t>E26</t>
  </si>
  <si>
    <t>7/Factory/Land Corner of Station Road and Church Street</t>
  </si>
  <si>
    <t>64 - Somewhat Walkable</t>
  </si>
  <si>
    <t>E129</t>
  </si>
  <si>
    <t>HIG61</t>
  </si>
  <si>
    <t>77 Kimbolton Road</t>
  </si>
  <si>
    <t>KIMBOLTON ROAD</t>
  </si>
  <si>
    <t>HIGHAM FERRERS</t>
  </si>
  <si>
    <t>71 - Very Walkable</t>
  </si>
  <si>
    <t>C28</t>
  </si>
  <si>
    <t>E140</t>
  </si>
  <si>
    <t>NAS1</t>
  </si>
  <si>
    <t>Land North of 65</t>
  </si>
  <si>
    <t>Village with Services</t>
  </si>
  <si>
    <t>24 - Car Dependent</t>
  </si>
  <si>
    <t>E124</t>
  </si>
  <si>
    <t>RIN22</t>
  </si>
  <si>
    <t>CARLOW ROAD</t>
  </si>
  <si>
    <t>RINGSTEAD</t>
  </si>
  <si>
    <t>E128</t>
  </si>
  <si>
    <t>RUS196</t>
  </si>
  <si>
    <t>FACTORY PREMISES</t>
  </si>
  <si>
    <t>OAKLEY ROAD</t>
  </si>
  <si>
    <t>RUSHDEN</t>
  </si>
  <si>
    <t>80 - Very Walkable</t>
  </si>
  <si>
    <t>E115</t>
  </si>
  <si>
    <t>RUS262</t>
  </si>
  <si>
    <t>NORTHAMPTON ROAD</t>
  </si>
  <si>
    <t>65 - Somewhat Walkable</t>
  </si>
  <si>
    <t>E98</t>
  </si>
  <si>
    <t>SHLAA542</t>
  </si>
  <si>
    <t>FACTORY</t>
  </si>
  <si>
    <t>UPPER QUEEN STREET</t>
  </si>
  <si>
    <t>CROMWELL ROAD</t>
  </si>
  <si>
    <t>K2</t>
  </si>
  <si>
    <t>K3</t>
  </si>
  <si>
    <t>K6</t>
  </si>
  <si>
    <t>76 - Very Walkable</t>
  </si>
  <si>
    <t>K7</t>
  </si>
  <si>
    <t>7 - Car Dependent</t>
  </si>
  <si>
    <t>K8</t>
  </si>
  <si>
    <t>K50</t>
  </si>
  <si>
    <t>Finedon Road</t>
  </si>
  <si>
    <t>35 - Car Dependent</t>
  </si>
  <si>
    <t>K20</t>
  </si>
  <si>
    <t>ROTHWELL TOWN FC</t>
  </si>
  <si>
    <t>CAMBRIDGE STREET</t>
  </si>
  <si>
    <t>ROTHWELL</t>
  </si>
  <si>
    <t>75 - Very Walkable</t>
  </si>
  <si>
    <t>K38</t>
  </si>
  <si>
    <t>91 - Walker's Paradise</t>
  </si>
  <si>
    <t>K41</t>
  </si>
  <si>
    <t>93 - Walker's Paradise</t>
  </si>
  <si>
    <t>K29</t>
  </si>
  <si>
    <t>ROCKINGHAM DENE</t>
  </si>
  <si>
    <t>ROCKINGHAM ROAD AND FURNACE LANE</t>
  </si>
  <si>
    <t>69 - Somewhat Walkable</t>
  </si>
  <si>
    <t>K43</t>
  </si>
  <si>
    <t>NRQ12 - TCAAP</t>
  </si>
  <si>
    <t>90 - Walker's Paradise</t>
  </si>
  <si>
    <t>W7</t>
  </si>
  <si>
    <t>Former Dr. Martens Factory</t>
  </si>
  <si>
    <t>High Street, Wollaston, NN29 7SW</t>
  </si>
  <si>
    <t>NN29 7QE</t>
  </si>
  <si>
    <t>Larger Villages</t>
  </si>
  <si>
    <t>60 - Somewhat Walkable</t>
  </si>
  <si>
    <t>W10</t>
  </si>
  <si>
    <t>Former Swimming baths</t>
  </si>
  <si>
    <t>Croyland Road NN8 2AU</t>
  </si>
  <si>
    <t>66 - Somewhat Walkable</t>
  </si>
  <si>
    <t>W12</t>
  </si>
  <si>
    <t>Rear of</t>
  </si>
  <si>
    <t>3 princess way NN8 2HG</t>
  </si>
  <si>
    <t>51 - Somewhat Walkable</t>
  </si>
  <si>
    <t>W15</t>
  </si>
  <si>
    <t>Westfield Road NN8 3HB</t>
  </si>
  <si>
    <t>W18</t>
  </si>
  <si>
    <t>Reddens Scrap Yard</t>
  </si>
  <si>
    <t>Leys Road / Highfield Road</t>
  </si>
  <si>
    <t>88 - Very Walkable</t>
  </si>
  <si>
    <t>W20</t>
  </si>
  <si>
    <t>Bozeat, NN29 7LT</t>
  </si>
  <si>
    <t>15 - Car Dependent</t>
  </si>
  <si>
    <t>W30</t>
  </si>
  <si>
    <t>WBC1</t>
  </si>
  <si>
    <t>Car Park and others</t>
  </si>
  <si>
    <t>High Street/Jackson Lane</t>
  </si>
  <si>
    <t>Town Centre</t>
  </si>
  <si>
    <t>94 - Walker's Paradise</t>
  </si>
  <si>
    <t>W33</t>
  </si>
  <si>
    <t>HW31</t>
  </si>
  <si>
    <t>TCAAP</t>
  </si>
  <si>
    <t>E108</t>
  </si>
  <si>
    <t>SHLA526</t>
  </si>
  <si>
    <t>TOWER FACTORY/ LAND ADJACENT</t>
  </si>
  <si>
    <t>VICTORIA STREET</t>
  </si>
  <si>
    <t>W40</t>
  </si>
  <si>
    <t>WBC8</t>
  </si>
  <si>
    <t>LAND BETWEEN NUMBER 33 AND 67</t>
  </si>
  <si>
    <t>MILNER ROAD</t>
  </si>
  <si>
    <t>FINEDON</t>
  </si>
  <si>
    <t>72 - Very Walkable</t>
  </si>
  <si>
    <t>W52</t>
  </si>
  <si>
    <t>HW30</t>
  </si>
  <si>
    <t>Site G TCAAP - Alma St/Cambridge Street Backlands</t>
  </si>
  <si>
    <t>BFR K26</t>
  </si>
  <si>
    <t>K40</t>
  </si>
  <si>
    <t>Former Rothwell Medical Centre</t>
  </si>
  <si>
    <t>Bridge Street</t>
  </si>
  <si>
    <t>NN14 6EW</t>
  </si>
  <si>
    <t>BFR K35</t>
  </si>
  <si>
    <t>K45</t>
  </si>
  <si>
    <t>NN16 8TL</t>
  </si>
  <si>
    <t>Queries</t>
  </si>
  <si>
    <t>Site W36 - is this within the settlement boundary of Finedon or without?</t>
  </si>
  <si>
    <t>Previous use includes: Factory Works, garages, smithy, builders yard</t>
  </si>
  <si>
    <t>Possible made ground/unknown infill on site</t>
  </si>
  <si>
    <t>Domestic garages on site</t>
  </si>
  <si>
    <t>Previous Leather tanning &amp; dressing;Factory/ works</t>
  </si>
  <si>
    <t>Current use scrapyard (also EA waste management site)</t>
  </si>
  <si>
    <t>Currrent farm/ind use including; Silos, tanks, Elec substation</t>
  </si>
  <si>
    <t xml:space="preserve">Previous uses include; Leather works, tyre depot, printing works, factories, garages, TA Centre, scrapyard. Pipe yard. </t>
  </si>
  <si>
    <t>Previous ERA has identified elevated arsenic, nickel, lead on site. Also known fuel storage tanks on site.</t>
  </si>
  <si>
    <t>Previous ERA has identified elevated metals and organics from railway sidings, brickworks, quarry, unknown fill, engineering wks, builders yard, road haulage.</t>
  </si>
  <si>
    <t>Previous ironstone quarry and unknown infill</t>
  </si>
  <si>
    <t>Previous uses include;boot and shoe factory, engineering wks, printing wks, smithy.</t>
  </si>
  <si>
    <t>No known archaeology</t>
  </si>
  <si>
    <t>Quarry</t>
  </si>
  <si>
    <t>Medieval Fishponds on site</t>
  </si>
  <si>
    <t>Buildings would have has an impact on any archaeological deposits</t>
  </si>
  <si>
    <t>Site subject to Desk Based Assessment -low potential for extensive archaeological remains</t>
  </si>
  <si>
    <t>Site subject to Desk Based Assessment -potential for extensive archaeological remains</t>
  </si>
  <si>
    <t>Quarried</t>
  </si>
  <si>
    <t>Site partially quarried but also has potential for archaeology , Roman</t>
  </si>
  <si>
    <t>Previously developed</t>
  </si>
  <si>
    <t>Site has been subject to DBA and geophysical survey low potential</t>
  </si>
  <si>
    <t>Former farm surrounded by ridge and furrow earthworks</t>
  </si>
  <si>
    <t>Site has been partially developed but has potential for activity</t>
  </si>
  <si>
    <t>Former Gasworks site now demolished</t>
  </si>
  <si>
    <t>Boot and Shoe Survey - None of the options allow for re use of existing building/s within  redevelopment proposals.</t>
  </si>
  <si>
    <t>Previously evaluated Medieval</t>
  </si>
  <si>
    <t>Boot and Shoe Survey - Building has been demolished</t>
  </si>
  <si>
    <t>no known archaeology</t>
  </si>
  <si>
    <t>Boot and Shoe Survey  - Building has been demolished</t>
  </si>
  <si>
    <t>Potential Roman settlement identified in the vicinity</t>
  </si>
  <si>
    <t>Boot and Shoe Survey- None of the options allow for re use of existing building/s within  redevelopment proposals.</t>
  </si>
  <si>
    <t>In the historic medieval core</t>
  </si>
  <si>
    <t>Moderate potential</t>
  </si>
  <si>
    <t>Site mainly quarried</t>
  </si>
  <si>
    <t>High medieval potential</t>
  </si>
  <si>
    <t>Gross to Net Ratio</t>
  </si>
  <si>
    <t>RTPID</t>
  </si>
  <si>
    <t>STATUS</t>
  </si>
  <si>
    <t>New Site source</t>
  </si>
  <si>
    <t>STREET_NAM</t>
  </si>
  <si>
    <t>DISTRICT_1</t>
  </si>
  <si>
    <t>POSTCODE_1</t>
  </si>
  <si>
    <t>Accessability_Score</t>
  </si>
  <si>
    <t>Eastings</t>
  </si>
  <si>
    <t>Northings</t>
  </si>
  <si>
    <t>Grid Reference</t>
  </si>
  <si>
    <t>AREA</t>
  </si>
  <si>
    <t>Corby (km)</t>
  </si>
  <si>
    <t>Permanent Features Factor</t>
  </si>
  <si>
    <t>Updated Site area 1</t>
  </si>
  <si>
    <t>Updated Site area 2</t>
  </si>
  <si>
    <t>Mixed Use Ratio</t>
  </si>
  <si>
    <t>mixed use ratio</t>
  </si>
  <si>
    <t>Net Residual Site area</t>
  </si>
  <si>
    <t>Housing Yield</t>
  </si>
  <si>
    <t>Housing Yield to 0dp</t>
  </si>
  <si>
    <t>action</t>
  </si>
  <si>
    <t>Yield still to review</t>
  </si>
  <si>
    <t>CFS/Factual Updates info</t>
  </si>
  <si>
    <t>Category</t>
  </si>
  <si>
    <t>PW notes</t>
  </si>
  <si>
    <t>NN172QW</t>
  </si>
  <si>
    <t>SP 868 897</t>
  </si>
  <si>
    <t>Off Lyveden Way</t>
  </si>
  <si>
    <t>Way,Oakley Vale</t>
  </si>
  <si>
    <t>NN188BT</t>
  </si>
  <si>
    <t>SP 885 875</t>
  </si>
  <si>
    <t>Phases 5 &amp; 6 Oakley Vale</t>
  </si>
  <si>
    <t>Oakley Vale</t>
  </si>
  <si>
    <t>NN188PL</t>
  </si>
  <si>
    <t>SP 884 868</t>
  </si>
  <si>
    <t>Site near</t>
  </si>
  <si>
    <t>Thoroughsale Wood</t>
  </si>
  <si>
    <t>NN171PH</t>
  </si>
  <si>
    <t>SP 876 887</t>
  </si>
  <si>
    <t>Seymour Plantation</t>
  </si>
  <si>
    <t>NN172JU</t>
  </si>
  <si>
    <t>SP 872 910</t>
  </si>
  <si>
    <t>As part of mixed use development</t>
  </si>
  <si>
    <t>Southern Gateway</t>
  </si>
  <si>
    <t>A6014 roundabout</t>
  </si>
  <si>
    <t>NN188FR</t>
  </si>
  <si>
    <t>SP 860 854</t>
  </si>
  <si>
    <t>Bangrave Road</t>
  </si>
  <si>
    <t>NN175LX</t>
  </si>
  <si>
    <t>SP 917 898</t>
  </si>
  <si>
    <t>School</t>
  </si>
  <si>
    <t>Bramber Court</t>
  </si>
  <si>
    <t>NN180NE</t>
  </si>
  <si>
    <t>SP 862 884</t>
  </si>
  <si>
    <t>St Patrick's School</t>
  </si>
  <si>
    <t>Sower Ley Road</t>
  </si>
  <si>
    <t>NN189HL</t>
  </si>
  <si>
    <t>SP 874 877</t>
  </si>
  <si>
    <t>As part of mixed development</t>
  </si>
  <si>
    <t>housing only</t>
  </si>
  <si>
    <t>South of</t>
  </si>
  <si>
    <t>Copenhagen Rd</t>
  </si>
  <si>
    <t>NN189FP</t>
  </si>
  <si>
    <t>*</t>
  </si>
  <si>
    <t>SP 859 864</t>
  </si>
  <si>
    <t>Gretton Road</t>
  </si>
  <si>
    <t>North East Corby SUE</t>
  </si>
  <si>
    <t>NN173AS</t>
  </si>
  <si>
    <t>SP 914 914</t>
  </si>
  <si>
    <t>2008 SHLAA ASSUMES 100% MIXED USE RATIO</t>
  </si>
  <si>
    <t>Danesholme Local Centre</t>
  </si>
  <si>
    <t>NN189DT</t>
  </si>
  <si>
    <t>SP 861 866</t>
  </si>
  <si>
    <t>HOUSING ONLY</t>
  </si>
  <si>
    <t>Site North of</t>
  </si>
  <si>
    <t>Great Folds Rd</t>
  </si>
  <si>
    <t>NN189AS</t>
  </si>
  <si>
    <t>SP 860 862</t>
  </si>
  <si>
    <t>Torksey Close, adj. CDC Plots</t>
  </si>
  <si>
    <t>NN189PL</t>
  </si>
  <si>
    <t>SP 862 862</t>
  </si>
  <si>
    <t>28-33 Flensburg Close</t>
  </si>
  <si>
    <t>NN189DL</t>
  </si>
  <si>
    <t>SP 865 866</t>
  </si>
  <si>
    <t>Alberta Close</t>
  </si>
  <si>
    <t>NN189HY</t>
  </si>
  <si>
    <t>SP 869 873</t>
  </si>
  <si>
    <t>The Shire Horse PH</t>
  </si>
  <si>
    <t>Willow Brook Rd</t>
  </si>
  <si>
    <t>NN172EP</t>
  </si>
  <si>
    <t>SP 879 905</t>
  </si>
  <si>
    <t>Housing only</t>
  </si>
  <si>
    <t>Land off Windsor Road</t>
  </si>
  <si>
    <t>NN106BX</t>
  </si>
  <si>
    <t>SP 958 673</t>
  </si>
  <si>
    <t>Broadlands Family Unit, Victoria Road</t>
  </si>
  <si>
    <t>NN100AS</t>
  </si>
  <si>
    <t>SP 958 671</t>
  </si>
  <si>
    <t>41 Keats Way</t>
  </si>
  <si>
    <t>NN106BJ</t>
  </si>
  <si>
    <t>SP 943 671</t>
  </si>
  <si>
    <t>NN108HX</t>
  </si>
  <si>
    <t>SP 962 689</t>
  </si>
  <si>
    <t>John Street</t>
  </si>
  <si>
    <t>NN109SH</t>
  </si>
  <si>
    <t>SP 955 667</t>
  </si>
  <si>
    <t>USE YIELD OF 60  ON ADVICE OF ENC</t>
  </si>
  <si>
    <t>Spinney Street</t>
  </si>
  <si>
    <t>Raunds</t>
  </si>
  <si>
    <t>NN9 6ER</t>
  </si>
  <si>
    <t>SP 994 727</t>
  </si>
  <si>
    <t>Land at Cosy Nook and Rear of High Street Properties</t>
  </si>
  <si>
    <t>Cosy Nook</t>
  </si>
  <si>
    <t>NN144LR</t>
  </si>
  <si>
    <t>SP 994 788</t>
  </si>
  <si>
    <t>HOUSING /OTHER</t>
  </si>
  <si>
    <t>Land adjacent to Easton on the Hill and Collyweston</t>
  </si>
  <si>
    <t>Easton on the Hill</t>
  </si>
  <si>
    <t>PE8 6NP</t>
  </si>
  <si>
    <t>TF 013 033</t>
  </si>
  <si>
    <t>DONE</t>
  </si>
  <si>
    <t>DONE -  - YIELD BASED ON PP</t>
  </si>
  <si>
    <t>BL Site 9. Land to the rear of White Lodge Farm</t>
  </si>
  <si>
    <t>Higham Road</t>
  </si>
  <si>
    <t>NN155YN</t>
  </si>
  <si>
    <t>SP 906 744</t>
  </si>
  <si>
    <t>BL Site 10. Alumasc playing fields and adjacent land to south west</t>
  </si>
  <si>
    <t>NN155TP</t>
  </si>
  <si>
    <t>SP 890 746</t>
  </si>
  <si>
    <t>BL Site 21. Land adjacent to</t>
  </si>
  <si>
    <t>Lansom Close / Cranford Road</t>
  </si>
  <si>
    <t>NN155ND</t>
  </si>
  <si>
    <t>SP 903 754</t>
  </si>
  <si>
    <t>BL Site 22.Land to the rear of</t>
  </si>
  <si>
    <t>2 – 20 Bridle Road (gardens)</t>
  </si>
  <si>
    <t>NN155NY</t>
  </si>
  <si>
    <t>SP 891 748</t>
  </si>
  <si>
    <t>land at the rear of</t>
  </si>
  <si>
    <t>66 The Headlands</t>
  </si>
  <si>
    <t>NN156DG</t>
  </si>
  <si>
    <t>SP 864 776</t>
  </si>
  <si>
    <t>Whiteford Drive</t>
  </si>
  <si>
    <t>NN156HT</t>
  </si>
  <si>
    <t>SP 870 771</t>
  </si>
  <si>
    <t>Western Quarter Site I</t>
  </si>
  <si>
    <t>NN168DB</t>
  </si>
  <si>
    <t>SP 862 785</t>
  </si>
  <si>
    <t>USE YIELD OF 94  ON ADVICE OF KBC</t>
  </si>
  <si>
    <t>DONE - - YIELD BASED ON PP</t>
  </si>
  <si>
    <t>SEDDON PACKAGING &amp; PRINT LTD,</t>
  </si>
  <si>
    <t>Dryden Street</t>
  </si>
  <si>
    <t>NN168ES</t>
  </si>
  <si>
    <t>SP 864 792</t>
  </si>
  <si>
    <t>GLENDON IRONWORKS</t>
  </si>
  <si>
    <t>SACKVILLE STREET</t>
  </si>
  <si>
    <t>NN168LD</t>
  </si>
  <si>
    <t>SP 863 797</t>
  </si>
  <si>
    <t>Rear Burleigh Terrace</t>
  </si>
  <si>
    <t>Rear High Street</t>
  </si>
  <si>
    <t>NN297NG</t>
  </si>
  <si>
    <t>SP 904 591</t>
  </si>
  <si>
    <t>Housing only (current IAA)</t>
  </si>
  <si>
    <t>land surrounding Parsons Hall</t>
  </si>
  <si>
    <t>Irchester</t>
  </si>
  <si>
    <t>NN297AB</t>
  </si>
  <si>
    <t>SP 926 661</t>
  </si>
  <si>
    <t>Weldon Park Phase 1</t>
  </si>
  <si>
    <t>Part of initial urban extension north east of corby</t>
  </si>
  <si>
    <t>Weldon</t>
  </si>
  <si>
    <t>NN173JU</t>
  </si>
  <si>
    <t>SP 935 898</t>
  </si>
  <si>
    <t>Corby Site 2</t>
  </si>
  <si>
    <t>Stanion Lane, Corby</t>
  </si>
  <si>
    <t>NN171XF</t>
  </si>
  <si>
    <t>SP 898 886</t>
  </si>
  <si>
    <t>Land at Wilby Grange</t>
  </si>
  <si>
    <t>Off Wilby Way, Wellingborough</t>
  </si>
  <si>
    <t>NN8 2UB</t>
  </si>
  <si>
    <t>SP 870 655</t>
  </si>
  <si>
    <t>WBC advised 850</t>
  </si>
  <si>
    <t>Up</t>
  </si>
  <si>
    <t>USE YIELD OF 850 ON ADVICE OF WBC</t>
  </si>
  <si>
    <t>568-678 dwl</t>
  </si>
  <si>
    <t>amend shlaa yield to match yellow entry</t>
  </si>
  <si>
    <t>Land off Bourton Way</t>
  </si>
  <si>
    <t>NN8 2NW</t>
  </si>
  <si>
    <t>SP 880 660</t>
  </si>
  <si>
    <t>Land at Northampton Road</t>
  </si>
  <si>
    <t>NN8 3PW</t>
  </si>
  <si>
    <t>SP 874 668</t>
  </si>
  <si>
    <t>housing only (current EIOS)</t>
  </si>
  <si>
    <t>Land between Wilby Grange and Great Doddington</t>
  </si>
  <si>
    <t>Land between Wilby Grange and Great Doddington, Wellingborough</t>
  </si>
  <si>
    <t>Great Doddington</t>
  </si>
  <si>
    <t>NN8 2LF</t>
  </si>
  <si>
    <t>SP 880 654</t>
  </si>
  <si>
    <t>East of Stanton Cross</t>
  </si>
  <si>
    <t>East of Stanton Cross, Wellingborough</t>
  </si>
  <si>
    <t>Wellingborough East SUE</t>
  </si>
  <si>
    <t>NN8 4BX</t>
  </si>
  <si>
    <t>SP 920 696</t>
  </si>
  <si>
    <t>mixed use</t>
  </si>
  <si>
    <t>USE YIELD OF 375 ON ADVICE OF KBC</t>
  </si>
  <si>
    <t>South Lodge</t>
  </si>
  <si>
    <t>Corby Road</t>
  </si>
  <si>
    <t>Gretton</t>
  </si>
  <si>
    <t>NN173BN</t>
  </si>
  <si>
    <t>SP 898 936</t>
  </si>
  <si>
    <t>NN146JF</t>
  </si>
  <si>
    <t>SP 815 815</t>
  </si>
  <si>
    <t>Land north and east of Ise Lodge, and east of Barton Seagrave</t>
  </si>
  <si>
    <t>Land north and east of Ise Lodge, and east of Barton Seagrave, Kettering</t>
  </si>
  <si>
    <t>East of Kettering SUE</t>
  </si>
  <si>
    <t>NN156RW</t>
  </si>
  <si>
    <t>SP 904 777</t>
  </si>
  <si>
    <t>Land east of Kettering</t>
  </si>
  <si>
    <t>Land East of Kettering (situated between submitted outline application KET/2007/0694 for Kettering S</t>
  </si>
  <si>
    <t>NN155EN</t>
  </si>
  <si>
    <t>SP 886 794</t>
  </si>
  <si>
    <t>Land at Vicarage Farm, Gypsy Lane</t>
  </si>
  <si>
    <t>NN297DH</t>
  </si>
  <si>
    <t>SP 913 652</t>
  </si>
  <si>
    <t>Corby Community College</t>
  </si>
  <si>
    <t>NN171DY</t>
  </si>
  <si>
    <t>SP 888 886</t>
  </si>
  <si>
    <t>DONE - KBC REQUESTED SITE AREA DISCOUNTED BY 25%</t>
  </si>
  <si>
    <t>Site to west of</t>
  </si>
  <si>
    <t>A6003</t>
  </si>
  <si>
    <t>Corby Western Urban Extension SUE</t>
  </si>
  <si>
    <t>NN189BS</t>
  </si>
  <si>
    <t>SP 849 871</t>
  </si>
  <si>
    <t>Off Corby Road</t>
  </si>
  <si>
    <t>NN173DP</t>
  </si>
  <si>
    <t>SP 900 938</t>
  </si>
  <si>
    <t>A427</t>
  </si>
  <si>
    <t>LE168XJ</t>
  </si>
  <si>
    <t>SP 845 889</t>
  </si>
  <si>
    <t>USE YIELD OF 63 ON ADVICE OF AGENT</t>
  </si>
  <si>
    <t>SP 869 872</t>
  </si>
  <si>
    <t>Oundle Road, Weldon</t>
  </si>
  <si>
    <t>NN173JZ</t>
  </si>
  <si>
    <t>SP 931 892</t>
  </si>
  <si>
    <t>NN188RN</t>
  </si>
  <si>
    <t>SP 878 859</t>
  </si>
  <si>
    <t>Daneholme Regeneration Area</t>
  </si>
  <si>
    <t>NN189DH</t>
  </si>
  <si>
    <t>SP 863 867</t>
  </si>
  <si>
    <t>Off Willows Lane, Stanion</t>
  </si>
  <si>
    <t>Stanion</t>
  </si>
  <si>
    <t>NN141DW</t>
  </si>
  <si>
    <t>SP 915 868</t>
  </si>
  <si>
    <t>Willowbrook</t>
  </si>
  <si>
    <t>NN175DP</t>
  </si>
  <si>
    <t>SP 903 906</t>
  </si>
  <si>
    <t>Ex Sludgebeds &amp; Former Tarmac Land</t>
  </si>
  <si>
    <t>NN188AA</t>
  </si>
  <si>
    <t>SP 909 888</t>
  </si>
  <si>
    <t>Princewood Road</t>
  </si>
  <si>
    <t>NN174ET</t>
  </si>
  <si>
    <t>SP 882 915</t>
  </si>
  <si>
    <t>Mayland Road, Earlstrees Industrial Estate</t>
  </si>
  <si>
    <t>NN174DR</t>
  </si>
  <si>
    <t>SP 888 914</t>
  </si>
  <si>
    <t>Butland Road, Oakley Vale</t>
  </si>
  <si>
    <t>NN188EL</t>
  </si>
  <si>
    <t>SP 874 870</t>
  </si>
  <si>
    <t>Ringstead Close</t>
  </si>
  <si>
    <t>SP 868 896</t>
  </si>
  <si>
    <t>St. Marks Road</t>
  </si>
  <si>
    <t>NN171NA</t>
  </si>
  <si>
    <t>SP 891 884</t>
  </si>
  <si>
    <t>Camsdale Walk, Middleton</t>
  </si>
  <si>
    <t>Middleton</t>
  </si>
  <si>
    <t>LE168YX</t>
  </si>
  <si>
    <t>SP 841 898</t>
  </si>
  <si>
    <t>Ashley Road, Middleton</t>
  </si>
  <si>
    <t>LE168YP</t>
  </si>
  <si>
    <t>SP 837 902</t>
  </si>
  <si>
    <t>Off Ashely Road, Middleton</t>
  </si>
  <si>
    <t>LE168XD</t>
  </si>
  <si>
    <t>SP 838 903</t>
  </si>
  <si>
    <t>NN180QP</t>
  </si>
  <si>
    <t>SP 874 881</t>
  </si>
  <si>
    <t>Land Off Latimer Close</t>
  </si>
  <si>
    <t>NN173DL</t>
  </si>
  <si>
    <t>SP 901 944</t>
  </si>
  <si>
    <t>Land at South Lodge</t>
  </si>
  <si>
    <t>SP 898 938</t>
  </si>
  <si>
    <t>NN180TF</t>
  </si>
  <si>
    <t>SP 860 877</t>
  </si>
  <si>
    <t>Torksay Close, Oakley Hay</t>
  </si>
  <si>
    <t>NN189PE</t>
  </si>
  <si>
    <t>SP 862 861</t>
  </si>
  <si>
    <t>Priors Hall</t>
  </si>
  <si>
    <t>NN173JH</t>
  </si>
  <si>
    <t>SP 925 909</t>
  </si>
  <si>
    <t>50-52 Stephenson Way</t>
  </si>
  <si>
    <t>NN171DJ</t>
  </si>
  <si>
    <t>SP 893 896</t>
  </si>
  <si>
    <t>Shire Lodge Auto Repairs</t>
  </si>
  <si>
    <t>NN172AE</t>
  </si>
  <si>
    <t>SP 879 906</t>
  </si>
  <si>
    <t>Arran Way</t>
  </si>
  <si>
    <t>NN172GA</t>
  </si>
  <si>
    <t>SP 870 900</t>
  </si>
  <si>
    <t>Oakley Road Garage</t>
  </si>
  <si>
    <t>NN189NG</t>
  </si>
  <si>
    <t>SP 878 876</t>
  </si>
  <si>
    <t>Leighton Road</t>
  </si>
  <si>
    <t>NN180JY</t>
  </si>
  <si>
    <t>SP 876 882</t>
  </si>
  <si>
    <t>NN171UJ</t>
  </si>
  <si>
    <t>SP 891 887</t>
  </si>
  <si>
    <t>NN188PB</t>
  </si>
  <si>
    <t>SP 879 870</t>
  </si>
  <si>
    <t>Neighbourhood Centre, Oakley Vale</t>
  </si>
  <si>
    <t>NN188EU</t>
  </si>
  <si>
    <t>SP 877 869</t>
  </si>
  <si>
    <t>End of St Luke's Road</t>
  </si>
  <si>
    <t>St Luke's Road</t>
  </si>
  <si>
    <t>NN188DP</t>
  </si>
  <si>
    <t>SP 891 882</t>
  </si>
  <si>
    <t>Near Bangrave Road - Allocation E11</t>
  </si>
  <si>
    <t>SP 918 896</t>
  </si>
  <si>
    <t>NN180DW</t>
  </si>
  <si>
    <t>SP 862 886</t>
  </si>
  <si>
    <t>North of Cottingham Road</t>
  </si>
  <si>
    <t>NN171AZ</t>
  </si>
  <si>
    <t>SP 890 891</t>
  </si>
  <si>
    <t>SP 879 887</t>
  </si>
  <si>
    <t>NN189NS</t>
  </si>
  <si>
    <t>SP 860 874</t>
  </si>
  <si>
    <t>North of Birchington Road</t>
  </si>
  <si>
    <t>NN175AN</t>
  </si>
  <si>
    <t>SP 915 910</t>
  </si>
  <si>
    <t>South of Copenhagen Road</t>
  </si>
  <si>
    <t>NN189PB</t>
  </si>
  <si>
    <t>SP 859 863</t>
  </si>
  <si>
    <t>West Corby SUE</t>
  </si>
  <si>
    <t>NN180TB</t>
  </si>
  <si>
    <t>SP 851 884</t>
  </si>
  <si>
    <t>agent advised 4000</t>
  </si>
  <si>
    <t>DONE - PW amended yield to match promoter aspirations</t>
  </si>
  <si>
    <t>NN171DF</t>
  </si>
  <si>
    <t>SP 892 902</t>
  </si>
  <si>
    <t>Kingswood</t>
  </si>
  <si>
    <t>NN189FG</t>
  </si>
  <si>
    <t>SP 871 874</t>
  </si>
  <si>
    <t>Between Arnhill Road and Hatton Lane</t>
  </si>
  <si>
    <t>NN173EB</t>
  </si>
  <si>
    <t>SP 894 941</t>
  </si>
  <si>
    <t>Evolution Corby</t>
  </si>
  <si>
    <t>NN171SW</t>
  </si>
  <si>
    <t>SP 881 884</t>
  </si>
  <si>
    <t>Oldland Road, Oakley Vale</t>
  </si>
  <si>
    <t>NN188DF</t>
  </si>
  <si>
    <t>SP 877 870</t>
  </si>
  <si>
    <t>Stanion Lane Plantation</t>
  </si>
  <si>
    <t>NN188ER</t>
  </si>
  <si>
    <t>SP 903 880</t>
  </si>
  <si>
    <t>Centrix Park</t>
  </si>
  <si>
    <t>NN175QT</t>
  </si>
  <si>
    <t>SP 897 907</t>
  </si>
  <si>
    <t>Cockerell Road</t>
  </si>
  <si>
    <t>NN175DU</t>
  </si>
  <si>
    <t>SP 896 899</t>
  </si>
  <si>
    <t>Genner Road</t>
  </si>
  <si>
    <t>NN175FD</t>
  </si>
  <si>
    <t>SP 898 902</t>
  </si>
  <si>
    <t>Courier Road</t>
  </si>
  <si>
    <t>SP 893 893</t>
  </si>
  <si>
    <t>Restored Quarry, Genner Road</t>
  </si>
  <si>
    <t>NN175AE</t>
  </si>
  <si>
    <t>SP 900 902</t>
  </si>
  <si>
    <t>North and South of Sondes Road</t>
  </si>
  <si>
    <t>SP 915 907</t>
  </si>
  <si>
    <t>Geddington South East</t>
  </si>
  <si>
    <t>Geddington</t>
  </si>
  <si>
    <t>NN141FH</t>
  </si>
  <si>
    <t>SP 890 825</t>
  </si>
  <si>
    <t>AUTO YIELD</t>
  </si>
  <si>
    <t>no agent advice</t>
  </si>
  <si>
    <t>new</t>
  </si>
  <si>
    <t>CFS used to inform these assumptions</t>
  </si>
  <si>
    <t>leave shlaa yield as is</t>
  </si>
  <si>
    <t>Geddington South West</t>
  </si>
  <si>
    <t>NN141AL</t>
  </si>
  <si>
    <t>SP 888 825</t>
  </si>
  <si>
    <t>Geddington West</t>
  </si>
  <si>
    <t>NN141BB</t>
  </si>
  <si>
    <t>SP 891 834</t>
  </si>
  <si>
    <t>agent advised 50</t>
  </si>
  <si>
    <t>Site at Wicksteed Park to the east of Sussex Road and Kent Place</t>
  </si>
  <si>
    <t>NN156LR</t>
  </si>
  <si>
    <t>SP 876 764</t>
  </si>
  <si>
    <t>agent advised 120</t>
  </si>
  <si>
    <t>Land at Hayfield Lodge, Off Cranfield Road, Barton Seagrave</t>
  </si>
  <si>
    <t>Barton Seagrave</t>
  </si>
  <si>
    <t>NN155JH</t>
  </si>
  <si>
    <t>SP 903 769</t>
  </si>
  <si>
    <t>agent advised 171</t>
  </si>
  <si>
    <t>down</t>
  </si>
  <si>
    <t>Land at Grange Farm, Off Cranfield Road, Barton Seagrave, NN15 5JL</t>
  </si>
  <si>
    <t>NN155JL</t>
  </si>
  <si>
    <t>SP 904 772</t>
  </si>
  <si>
    <t>agent advised 119</t>
  </si>
  <si>
    <t>Land at Rotten Row</t>
  </si>
  <si>
    <t>NN297QL</t>
  </si>
  <si>
    <t>SP 904 628</t>
  </si>
  <si>
    <t>agent advised 14</t>
  </si>
  <si>
    <t>Sywell</t>
  </si>
  <si>
    <t>NN6 0BU</t>
  </si>
  <si>
    <t>SP 826 676</t>
  </si>
  <si>
    <t>Land to the South-West of Pioneer Avenue, Desborough</t>
  </si>
  <si>
    <t>NN142SS</t>
  </si>
  <si>
    <t>SP 794 825</t>
  </si>
  <si>
    <t>agent advised 60</t>
  </si>
  <si>
    <t>Land off Thrapston Road, Woodford</t>
  </si>
  <si>
    <t>Woodford</t>
  </si>
  <si>
    <t>NN144HY</t>
  </si>
  <si>
    <t>SP 963 775</t>
  </si>
  <si>
    <t>Land off Dolben Avenue, Stanwick</t>
  </si>
  <si>
    <t>Stanwick</t>
  </si>
  <si>
    <t>NN9 6QY</t>
  </si>
  <si>
    <t>SP 972 715</t>
  </si>
  <si>
    <t>agent advised 200</t>
  </si>
  <si>
    <t>Land off Station Road, Earls Barton</t>
  </si>
  <si>
    <t>Earls Barton</t>
  </si>
  <si>
    <t>NN6 0RF</t>
  </si>
  <si>
    <t>SP 853 632</t>
  </si>
  <si>
    <t>agent advised 75</t>
  </si>
  <si>
    <t>Franklins, Land off of Dog Lane, to the rear of Brookside Close, Bozeat</t>
  </si>
  <si>
    <t>NN297LQ</t>
  </si>
  <si>
    <t>SP 907 586</t>
  </si>
  <si>
    <t>Land at Stanwick</t>
  </si>
  <si>
    <t>NN9 6QU</t>
  </si>
  <si>
    <t>SP 976 719</t>
  </si>
  <si>
    <t>The Campsite</t>
  </si>
  <si>
    <t>Church Lane</t>
  </si>
  <si>
    <t>Great Cransley</t>
  </si>
  <si>
    <t>NN141PX</t>
  </si>
  <si>
    <t>SP 826 767</t>
  </si>
  <si>
    <t>agent advised 6</t>
  </si>
  <si>
    <t>Land at Goulsbra Road, Rushden</t>
  </si>
  <si>
    <t>NN100YB</t>
  </si>
  <si>
    <t>SP 964 655</t>
  </si>
  <si>
    <t>Land at Wilby Grange, Off Wilby Way, Wellingborough</t>
  </si>
  <si>
    <t>NN8 2LQ</t>
  </si>
  <si>
    <t>SP 874 660</t>
  </si>
  <si>
    <t>mixed uss - 70% resi, 20% employment, 10% community and leisure</t>
  </si>
  <si>
    <t>Land East of Ecton Brook</t>
  </si>
  <si>
    <t>Ecton</t>
  </si>
  <si>
    <t>NN6 0QB</t>
  </si>
  <si>
    <t>SP 819 644</t>
  </si>
  <si>
    <t>agent advised up to 2500</t>
  </si>
  <si>
    <t>Land to the West of Station Road, Earls Barton</t>
  </si>
  <si>
    <t>NN6 0PN</t>
  </si>
  <si>
    <t>SP 852 629</t>
  </si>
  <si>
    <t>agent advised 30</t>
  </si>
  <si>
    <t>Land South of A5400, Earls Barton (opposite the Piece Poultry Farm and adjacent to the Grange Playin</t>
  </si>
  <si>
    <t>NN6 0JE</t>
  </si>
  <si>
    <t>SP 849 646</t>
  </si>
  <si>
    <t>agent advised 90</t>
  </si>
  <si>
    <t>Land adjacent to Mackworth Drive, Finedon</t>
  </si>
  <si>
    <t>Finedon</t>
  </si>
  <si>
    <t>NN9 5NL</t>
  </si>
  <si>
    <t>SP 910 721</t>
  </si>
  <si>
    <t>agent advised 6-8</t>
  </si>
  <si>
    <t>same</t>
  </si>
  <si>
    <t>Gretton Glebe - Land North of Station Road, Gretton (West of the Vicarage)</t>
  </si>
  <si>
    <t>NN173BU</t>
  </si>
  <si>
    <t>SP 895 943</t>
  </si>
  <si>
    <t>agent advised 25-30</t>
  </si>
  <si>
    <t>Rothwell Glebe - Land South of the A14, Rothwell</t>
  </si>
  <si>
    <t>NN146AW</t>
  </si>
  <si>
    <t>SP 804 801</t>
  </si>
  <si>
    <t>agent advised up to 500</t>
  </si>
  <si>
    <t>Stanwick Glebe - Land South of Chelveston Road, (West of the Cemetary), Stanwick</t>
  </si>
  <si>
    <t>NN9 6PX</t>
  </si>
  <si>
    <t>SP 984 711</t>
  </si>
  <si>
    <t>agent advised up to 150</t>
  </si>
  <si>
    <t>The Old Rectory</t>
  </si>
  <si>
    <t>Brayboroke</t>
  </si>
  <si>
    <t>LE168LW</t>
  </si>
  <si>
    <t>SP 762 844</t>
  </si>
  <si>
    <t>agent advised 6-10</t>
  </si>
  <si>
    <t>Land North of Woodland Grange Doddington Road</t>
  </si>
  <si>
    <t>NN6 0PG</t>
  </si>
  <si>
    <t>SP 860 640</t>
  </si>
  <si>
    <t>Land between sports ground and the A45, south of Earls Barton</t>
  </si>
  <si>
    <t>NN6 0PJ</t>
  </si>
  <si>
    <t>SP 856 625</t>
  </si>
  <si>
    <t>Land east of Mears Ashby Road, North of Earls Barton</t>
  </si>
  <si>
    <t>NN6 0HF</t>
  </si>
  <si>
    <t>SP 842 650</t>
  </si>
  <si>
    <t>Land surronding Concrete Recycling Centre south of the A45</t>
  </si>
  <si>
    <t>NN6 0LZ</t>
  </si>
  <si>
    <t>SP 860 626</t>
  </si>
  <si>
    <t>Land west of Green Close, Wellingborough Road</t>
  </si>
  <si>
    <t>NN9 5UN</t>
  </si>
  <si>
    <t>SP 933 700</t>
  </si>
  <si>
    <t>Land east of Manor School, Mountbatten Way</t>
  </si>
  <si>
    <t>NN9 6QL</t>
  </si>
  <si>
    <t>TL 002 725</t>
  </si>
  <si>
    <t>Raunds North</t>
  </si>
  <si>
    <t>Land to the north and north east of Raunds, NN9 6JF (approx)</t>
  </si>
  <si>
    <t>NN9 6SG</t>
  </si>
  <si>
    <t>SP 996 741</t>
  </si>
  <si>
    <t>Northdale End</t>
  </si>
  <si>
    <t>NN9 6HY</t>
  </si>
  <si>
    <t>TL 001 734</t>
  </si>
  <si>
    <t>Raunds East</t>
  </si>
  <si>
    <t>NN9 6PB</t>
  </si>
  <si>
    <t>TL 005 728</t>
  </si>
  <si>
    <t>Manor Farm, Earls Barton</t>
  </si>
  <si>
    <t>NN6 0NU</t>
  </si>
  <si>
    <t>SP 853 636</t>
  </si>
  <si>
    <t>DONE - N - PW ASSUMPTIONS MADE FOR ASSESS</t>
  </si>
  <si>
    <t>Top Farm Lane, Great Doddington</t>
  </si>
  <si>
    <t>NN297TR</t>
  </si>
  <si>
    <t>SP 882 651</t>
  </si>
  <si>
    <t>Land East of Kings Lane</t>
  </si>
  <si>
    <t>Kings Lane</t>
  </si>
  <si>
    <t>Little Harrowden</t>
  </si>
  <si>
    <t>NN9 5BL</t>
  </si>
  <si>
    <t>SP 867 714</t>
  </si>
  <si>
    <t>agent advised 10</t>
  </si>
  <si>
    <t>Tudor Gate Hotel, High Street, Finedon</t>
  </si>
  <si>
    <t>NN9 5JH</t>
  </si>
  <si>
    <t>SP 915 721</t>
  </si>
  <si>
    <t>Chester Road / High Street Irchester</t>
  </si>
  <si>
    <t>NN297AY</t>
  </si>
  <si>
    <t>SP 923 663</t>
  </si>
  <si>
    <t>56 &amp; 58, Nest Lane, Wellingborough, NN8 4AU</t>
  </si>
  <si>
    <t>NN8 4BE</t>
  </si>
  <si>
    <t>SP 896 692</t>
  </si>
  <si>
    <t>Doddington Rd/Spur Rd</t>
  </si>
  <si>
    <t>NN8 2PL</t>
  </si>
  <si>
    <t>SP 887 665</t>
  </si>
  <si>
    <t>Land East of Eastfield Rd (WEAST)</t>
  </si>
  <si>
    <t>NN8 4GD</t>
  </si>
  <si>
    <t>SP 899 688</t>
  </si>
  <si>
    <t>Irthlingborough - 1996 Local Plan Allocation IR1a</t>
  </si>
  <si>
    <t>NN9 5SS</t>
  </si>
  <si>
    <t>SP 950 710</t>
  </si>
  <si>
    <t>PETER CRISP DEPARTMENT STORE</t>
  </si>
  <si>
    <t>7 High Street</t>
  </si>
  <si>
    <t>NN109ZA</t>
  </si>
  <si>
    <t>SP 956 666</t>
  </si>
  <si>
    <t>Duck Street</t>
  </si>
  <si>
    <t>NN109SP</t>
  </si>
  <si>
    <t>SP 954 668</t>
  </si>
  <si>
    <t>Deenethorpe Airfield</t>
  </si>
  <si>
    <t>Oundle Road</t>
  </si>
  <si>
    <t>Deenethorpe</t>
  </si>
  <si>
    <t>NN173EP</t>
  </si>
  <si>
    <t>SP 959 906</t>
  </si>
  <si>
    <t>FORMER SUNLIGHT LAUNDRY</t>
  </si>
  <si>
    <t>259 Addington Road, Crow Hill</t>
  </si>
  <si>
    <t>NN9 5UZ</t>
  </si>
  <si>
    <t>SP 953 721</t>
  </si>
  <si>
    <t>Rushden Hospital</t>
  </si>
  <si>
    <t>NN109JT</t>
  </si>
  <si>
    <t>SP 957 659</t>
  </si>
  <si>
    <t>Land East of A6 Bypass</t>
  </si>
  <si>
    <t>NN100YJ</t>
  </si>
  <si>
    <t>SP 970 654</t>
  </si>
  <si>
    <t>NN8 1QU</t>
  </si>
  <si>
    <t>SP 900 686</t>
  </si>
  <si>
    <t>Wellingborough North</t>
  </si>
  <si>
    <t>NN9 5YU</t>
  </si>
  <si>
    <t>SP 875 700</t>
  </si>
  <si>
    <t>Wellingborough East (including additional capacity)</t>
  </si>
  <si>
    <t>SP 915 698</t>
  </si>
  <si>
    <t xml:space="preserve">DONE </t>
  </si>
  <si>
    <t>Lakeside Surgery</t>
  </si>
  <si>
    <t>Cottingham Road</t>
  </si>
  <si>
    <t>NN172UG</t>
  </si>
  <si>
    <t>SP 874 890</t>
  </si>
  <si>
    <t>Columbus Crescent</t>
  </si>
  <si>
    <t>NN146TZ</t>
  </si>
  <si>
    <t>SP 822 808</t>
  </si>
  <si>
    <t>South of A43, West of Weekley</t>
  </si>
  <si>
    <t>NN169UX</t>
  </si>
  <si>
    <t>SP 877 808</t>
  </si>
  <si>
    <t>Land East of Site 373, Stamford Road (excluding part site 1084)</t>
  </si>
  <si>
    <t>NN169SY</t>
  </si>
  <si>
    <t>SP 884 799</t>
  </si>
  <si>
    <t>NN155RD</t>
  </si>
  <si>
    <t>SP 895 739</t>
  </si>
  <si>
    <t>Land at White Lodge Farm</t>
  </si>
  <si>
    <t>NN155YL</t>
  </si>
  <si>
    <t>SP 904 743</t>
  </si>
  <si>
    <t>Land at Humphreys Lodge</t>
  </si>
  <si>
    <t>NN142LF</t>
  </si>
  <si>
    <t>SP 791 842</t>
  </si>
  <si>
    <t>Land to the North of Harborough Road</t>
  </si>
  <si>
    <t>NN142SJ</t>
  </si>
  <si>
    <t>SP 794 848</t>
  </si>
  <si>
    <t>Land off Alrlingworth Road and Braybrooke Road</t>
  </si>
  <si>
    <t>NN142LN</t>
  </si>
  <si>
    <t>SP 788 838</t>
  </si>
  <si>
    <t>Land to the North of Rushton Road Allotments</t>
  </si>
  <si>
    <t>NN146HL</t>
  </si>
  <si>
    <t>SP 820 821</t>
  </si>
  <si>
    <t>Land off the A6 Roundabout</t>
  </si>
  <si>
    <t>NN146AY</t>
  </si>
  <si>
    <t>SP 807 806</t>
  </si>
  <si>
    <t>Land to the South East of Broughton</t>
  </si>
  <si>
    <t>Broughton</t>
  </si>
  <si>
    <t>NN141NE</t>
  </si>
  <si>
    <t>SP 838 754</t>
  </si>
  <si>
    <t>Land to the rear of 22 High Street</t>
  </si>
  <si>
    <t>NN141SU</t>
  </si>
  <si>
    <t>SP 831 757</t>
  </si>
  <si>
    <t>Old Nursery Site at Grafton Road</t>
  </si>
  <si>
    <t>NN141AJ</t>
  </si>
  <si>
    <t>SP 895 828</t>
  </si>
  <si>
    <t>Land to the rear of 20 Wood Street</t>
  </si>
  <si>
    <t>NN141BG</t>
  </si>
  <si>
    <t>SP 895 832</t>
  </si>
  <si>
    <t>Land to the North of Loddington Road A</t>
  </si>
  <si>
    <t>NN141PY</t>
  </si>
  <si>
    <t>SP 827 772</t>
  </si>
  <si>
    <t>Land to the North of Loddington Road B</t>
  </si>
  <si>
    <t>SP 828 771</t>
  </si>
  <si>
    <t>Land at Stringers Hill</t>
  </si>
  <si>
    <t>Pytchley</t>
  </si>
  <si>
    <t>NN141SA</t>
  </si>
  <si>
    <t>SP 860 746</t>
  </si>
  <si>
    <t>Wilbarston/Stoke Albany</t>
  </si>
  <si>
    <t>LE168PR</t>
  </si>
  <si>
    <t>SP 804 878</t>
  </si>
  <si>
    <t>NN168UH</t>
  </si>
  <si>
    <t>SP 861 786</t>
  </si>
  <si>
    <t>SP 861 787</t>
  </si>
  <si>
    <t>Kettering Borough Council Municipal Offices, Police Station &amp; Magistrates Court, London Road</t>
  </si>
  <si>
    <t>NN168SZ</t>
  </si>
  <si>
    <t>SP 867 785</t>
  </si>
  <si>
    <t>NN160DJ</t>
  </si>
  <si>
    <t>SP 866 784</t>
  </si>
  <si>
    <t>Newlands Phase 1 and Wadcroft</t>
  </si>
  <si>
    <t>NN168BH</t>
  </si>
  <si>
    <t>SP 864 788</t>
  </si>
  <si>
    <t>Bottom Lane</t>
  </si>
  <si>
    <t>LE168PL</t>
  </si>
  <si>
    <t>SP 804 881</t>
  </si>
  <si>
    <t>West Kettering</t>
  </si>
  <si>
    <t>NN156FW</t>
  </si>
  <si>
    <t>SP 855 767</t>
  </si>
  <si>
    <t>Crane Close</t>
  </si>
  <si>
    <t>NN141QD</t>
  </si>
  <si>
    <t>SP 833 763</t>
  </si>
  <si>
    <t>NN8 5FB</t>
  </si>
  <si>
    <t>SP 871 697</t>
  </si>
  <si>
    <t>USE YIELD OF 226 TO ACCORD WITH PLANNING APPLICATION</t>
  </si>
  <si>
    <t>NN142NE</t>
  </si>
  <si>
    <t>SP 806 827</t>
  </si>
  <si>
    <t>NN141PG</t>
  </si>
  <si>
    <t>SP 835 752</t>
  </si>
  <si>
    <t>Site to the North of Brigstock</t>
  </si>
  <si>
    <t>Brigstock</t>
  </si>
  <si>
    <t>NN143JQ</t>
  </si>
  <si>
    <t>SP 945 858</t>
  </si>
  <si>
    <t>agent advised 50-70</t>
  </si>
  <si>
    <t>SP 925 921</t>
  </si>
  <si>
    <t>DONE - USED PLANNING APP TOTAL</t>
  </si>
  <si>
    <t>up</t>
  </si>
  <si>
    <t>PW manually amended sites. Where the agent yield is below the SHLAA calculation, I have used the agent yield (yellow). Where the agent yield is above the SHLAA yield, I have used the SHLAA yield 9PW 17.07.12)</t>
  </si>
  <si>
    <t>SV Done</t>
  </si>
  <si>
    <t>Lindesfarne Road</t>
  </si>
  <si>
    <t>Perm Features Factor</t>
  </si>
  <si>
    <t>Gross site area (ha)</t>
  </si>
  <si>
    <t>SV Needed</t>
  </si>
  <si>
    <t>YY</t>
  </si>
  <si>
    <t>Updated site area 1</t>
  </si>
  <si>
    <t>Updated site area 2</t>
  </si>
  <si>
    <t>Mix of uses</t>
  </si>
  <si>
    <t>mix use ratio</t>
  </si>
  <si>
    <t>net residual site area</t>
  </si>
  <si>
    <t>density</t>
  </si>
  <si>
    <t>final housing yield</t>
  </si>
  <si>
    <t>final housing yield 0dp</t>
  </si>
  <si>
    <t>Only 5% of area left undeveloped</t>
  </si>
  <si>
    <t>Site has extant planning permission</t>
  </si>
  <si>
    <t>Site is being developed</t>
  </si>
  <si>
    <t xml:space="preserve"> Local Authority</t>
  </si>
  <si>
    <t>Within 250m of Local Authority authorised process</t>
  </si>
  <si>
    <t>No Local Authority authorised process within 1Km</t>
  </si>
  <si>
    <t>No process authorsied by ENC within 1Km</t>
  </si>
  <si>
    <t>Within 170m of Local Authority authorised process</t>
  </si>
  <si>
    <t>Within 480m of Local Authority authorised process</t>
  </si>
  <si>
    <t>Within 70m of Local Authority authorised process</t>
  </si>
  <si>
    <t>Within 200m of Local Authority authorised process</t>
  </si>
  <si>
    <t>Within 470m of Local Authority authorised process</t>
  </si>
  <si>
    <t>N/A</t>
  </si>
  <si>
    <t>P/P</t>
  </si>
  <si>
    <t>y</t>
  </si>
  <si>
    <t>n/a - already developed</t>
  </si>
  <si>
    <t>n/a - not available</t>
  </si>
  <si>
    <t>n/a - site in active use</t>
  </si>
  <si>
    <t>Yield Calc Type</t>
  </si>
  <si>
    <t>Auto</t>
  </si>
  <si>
    <t>n/a - not suitable</t>
  </si>
  <si>
    <t>TBC - awaiting LPA feedback</t>
  </si>
  <si>
    <t>Extant p/p</t>
  </si>
  <si>
    <t>Yes - RNOTP Allocation</t>
  </si>
  <si>
    <t>Yes - WBC TCAAP Allocation (Site I)</t>
  </si>
  <si>
    <t>Yes - WBC Saved LP Allocation U20</t>
  </si>
  <si>
    <t>Yes - WBC Saved LP Allocation FN2</t>
  </si>
  <si>
    <t>Yes - WBC TCAAP Allocation (Site G)</t>
  </si>
  <si>
    <t>Yes - WBC Saved LP Allocation U1</t>
  </si>
  <si>
    <t>Yes - WBC TCAAP Allocation PS3 (Site C)</t>
  </si>
  <si>
    <t>N</t>
  </si>
  <si>
    <t>Dwellings</t>
  </si>
  <si>
    <t>Yes - KTCAAP Allocation NRQ11</t>
  </si>
  <si>
    <t>Yes - KTCAAP Allocation NRQ4</t>
  </si>
  <si>
    <t>Yes - KTCAAP Allocation NRQ12</t>
  </si>
  <si>
    <t>Bus Depot Site</t>
  </si>
  <si>
    <t>Land North and East of</t>
  </si>
  <si>
    <t>Trafalgar Road</t>
  </si>
  <si>
    <t>NRQ11: ATS &amp; Topps Tiles site</t>
  </si>
  <si>
    <t>Northfield Avenue</t>
  </si>
  <si>
    <t>8 HAYWAY</t>
  </si>
  <si>
    <t>High Beech</t>
  </si>
  <si>
    <t>Former Post Office Sorting Centre</t>
  </si>
  <si>
    <t>Sewer flooding - there could be an existing capacity issue which will need detailed assessment</t>
  </si>
  <si>
    <t xml:space="preserve">unknown source of flooding, further investigation required. </t>
  </si>
  <si>
    <t xml:space="preserve">Need to know density of development and percentage of land take for Sequential Test. Unknown source of flooding occurred, further investigation required. Betterment may be required. </t>
  </si>
  <si>
    <t>Sewer flooding - there could be an existing capacity issue which will need detailed assessment. Betterment may be required.</t>
  </si>
  <si>
    <t xml:space="preserve">Need to know density of development and percentage of land take for Sequential Test. </t>
  </si>
  <si>
    <t>Artificial drainage incapacity - detailed assessment required. Betterment may be required.</t>
  </si>
  <si>
    <t>Culvert blockage - may be a maintenance issue but will require a detailed assessment</t>
  </si>
  <si>
    <t>Source of flooding - Surface Water Runoff</t>
  </si>
  <si>
    <t>Surface Water Runoff - detailed FRA required. Betterment may be required.</t>
  </si>
  <si>
    <t xml:space="preserve">Groundwater flooding experienced on site - further investigation required. </t>
  </si>
  <si>
    <t>Groundwater flooding experienced on site - further investigation required. Betterment may be required.</t>
  </si>
  <si>
    <t>Artificial drainage incapacity - detailed assessment required</t>
  </si>
  <si>
    <t xml:space="preserve">Formal Section 19 Flood Investigation Undertaken in this location: 
http://www.floodtoolkit.com/wp-content/uploads/2015/01/GainsboroughRd-Corby-FIR.pdf 
Ordinary watercourse exceedence - existing capacity issue which will need detailed assessment and consideration </t>
  </si>
  <si>
    <t>Notes from PW and JB Meeting 30.6.16</t>
  </si>
  <si>
    <t xml:space="preserve">This one has been removed from the list. Ensure retention of ponds and river corridor. Avoid development on North-western boundary and in flood risk areas.   </t>
  </si>
  <si>
    <t>Site to be re-plotted to facilitate development within the middle portion of the site. This is where the current surface water (High Risk) flow path runs. Detailed consideration required for incorporation of flow path into the development and FFL to be elevated along with any access to ensure safety.</t>
  </si>
  <si>
    <t xml:space="preserve">Sequential test can be passed due to the fact that only a small proportion of the site in the south-western corner is affected by functional floodplain. Therefore providing that this portion of the site remain undeveloped, the exception test will not be required. </t>
  </si>
  <si>
    <t>Allocated site in AAP. Whole site is at risk of surface water (High Risk) flow path runs through the site. Detailed consideration required for incorporation of flow path into the development and FFL to be elevated along with any access to ensure safety.</t>
  </si>
  <si>
    <t xml:space="preserve">Extant permission. Small parts of the site at risk of high surface water flood risk. Small flow path considerations needed. South and central parts of site at risk of GW flooding - full assessment required.   </t>
  </si>
  <si>
    <t xml:space="preserve">Only a very small proportion of the western part of the site is affected by fluvial and surface water flood risk. Southern part of the site affected by GW flood risk. Sequential approach to be taken to the site to avoid development in Fluvial/SW flood zone. Full assessment required including GW.  </t>
  </si>
  <si>
    <t>Allocated site through AAP. Undeveloped area of the site is at high level risk of SW flooding and GW flooding. Detailed consideration required for incorporation of flow path into the development and FFL to be elevated along with any access to ensure safety.</t>
  </si>
  <si>
    <t>from meeting with Josie B 30.06.2016</t>
  </si>
  <si>
    <t>From Josie B email/post meeting 30.06.2016</t>
  </si>
  <si>
    <t>In area of historic ironstone quarry and landfill consisting of solid inert waste</t>
  </si>
  <si>
    <t>Old football club but area highlighted as possible worked ground and quarry</t>
  </si>
  <si>
    <t>Currently local football club site</t>
  </si>
  <si>
    <t xml:space="preserve">Currently a working farm </t>
  </si>
  <si>
    <t>Earmarked for development scoping opinion out for consultation</t>
  </si>
  <si>
    <t>Currently a garden centre</t>
  </si>
  <si>
    <t xml:space="preserve">Currently  local football club site </t>
  </si>
  <si>
    <t>Historic petrol station and garage site with current tyre services centre</t>
  </si>
  <si>
    <t xml:space="preserve">Currently a garage site, adjacent to historic gas works </t>
  </si>
  <si>
    <t xml:space="preserve">Railway sidings to the West and historic reservoir to the South </t>
  </si>
  <si>
    <t>Currently a  bus depot inc garage and fuel storage  for Stagecoach buses and shuttles</t>
  </si>
  <si>
    <t>GIS analysis from 'Shortlist_20_06_16' tab</t>
  </si>
  <si>
    <t>Site no longer shortlisted 01.07.16</t>
  </si>
  <si>
    <t>2.1 Not within Local Plan zoned recreational open space (i.e. no impact)</t>
  </si>
  <si>
    <t>2.2 Within Local Plan zoned recreational open space (i.e. potential for impact)</t>
  </si>
  <si>
    <t>TBC with East Northamptonshire Council re.how to score this site</t>
  </si>
  <si>
    <t>Comments to quantify this score 01.07.2016</t>
  </si>
  <si>
    <t>1.1 Located within a Growth Town or within a Sustainable Urban Extension as identified in the Joint Core Strategy</t>
  </si>
  <si>
    <t>1.2 Located within a Market Town</t>
  </si>
  <si>
    <t>1.3 Located within a Larger Village</t>
  </si>
  <si>
    <t>1.4 Located within a Village with a Range of Services</t>
  </si>
  <si>
    <t>PW amended and overrode FF score here</t>
  </si>
  <si>
    <t>PW Scoring comments query 01.07.16</t>
  </si>
  <si>
    <t>PW added score here as FF did not provide one</t>
  </si>
  <si>
    <t xml:space="preserve">5.1 The site has no obvious physical constraints </t>
  </si>
  <si>
    <t>5.2 The site has physical constraints that can be mitigated (e.g. TPOS, existing buildings)</t>
  </si>
  <si>
    <t>5.3 The site has constraints that cannot be mitigated (e.g. extremely steep slopes, gas pipeline)</t>
  </si>
  <si>
    <t>From site visit proforma</t>
  </si>
  <si>
    <t>Scoring comments from SV</t>
  </si>
  <si>
    <t>Permissioned so no assessment needed?</t>
  </si>
  <si>
    <t>DIST_ROAD_KM</t>
  </si>
  <si>
    <t>DIST_RAIL_KM</t>
  </si>
  <si>
    <t>DIST_INDUSTRY_KM</t>
  </si>
  <si>
    <t>DIST_SSITE_KM</t>
  </si>
  <si>
    <t>DIST_OTHER_KM</t>
  </si>
  <si>
    <t>HSE</t>
  </si>
  <si>
    <t>GAS_PIPELINES</t>
  </si>
  <si>
    <t>SAMs</t>
  </si>
  <si>
    <t>PARKSANDGARDENS</t>
  </si>
  <si>
    <t>TPO</t>
  </si>
  <si>
    <t>LISTEDBUILDING</t>
  </si>
  <si>
    <t>Woodland - TPO/2014/5</t>
  </si>
  <si>
    <t>Woodland - TPO/50/4</t>
  </si>
  <si>
    <t>Within Interim HSE zone</t>
  </si>
  <si>
    <t>Intersects Gas Pipeline</t>
  </si>
  <si>
    <t>Grade 2 - Factory Premises,Upp</t>
  </si>
  <si>
    <t>Group - TPO 2008 No6</t>
  </si>
  <si>
    <t>Area - T9/81</t>
  </si>
  <si>
    <t>3 x Grade 2 - 10/112,10/113,11/113, 10/118</t>
  </si>
  <si>
    <t>Individual - T9/42i</t>
  </si>
  <si>
    <t xml:space="preserve">Site is garaged in part but these can be easily removed. No GIS or flood constraints identified. </t>
  </si>
  <si>
    <t>The site is currently occupied by the former George Cox Shoes factory which is now vacant. This would require demolition to enable a comprehensive redevelopment on site. GIS and Flood Risk assessment did not pick up any issues.</t>
  </si>
  <si>
    <t>Cleared former garage site. No issues raised in GIS assessment. Moderate flood risk but not a physical constraint in the context of this criteria.</t>
  </si>
  <si>
    <t>Former football stadium of KTFC which has been mothballed. No issues raised in GIS assessment. Moderate flood risk but not a physical constraint in the context of this criteria. Stadium can be demolished to permit redevelopment so this factor is mitigatable.</t>
  </si>
  <si>
    <t>Former football stadium of Rothwell Town FC which has been mothballed. Part of site has p/p for redevelopment of 80 dwellings (William Davis Ltd). No issues raised in GIS assessment. Minimal flood risk but not a physical constraint in the context of this criteria. Site appears to have been cleared already so considered this part of site has no obvious physical constraints.</t>
  </si>
  <si>
    <t>Fomer leisure centre has been already cleared so no buildings left on site. GIS analysis did not flag any issues in separate assessment. However, flood risk analysis suggested site has potential for significant flood risk albeit this is not considered a factor for the current criteria to consider. Site therefore scored as having no obvious physical constraints (i.e the smaller site focussing on leisure centre element only).</t>
  </si>
  <si>
    <t xml:space="preserve">The site was formerly occupied by a children's care home which has since been demolished. However, remnants of the site were not visible on site visit. GIS analysis has flagged there are TPO'd trees on sire. Site gauged as having a moderate flood risk profile. Site has a steep slope which runs north to south. However, given the northern part of site already has planning permission for 9 dwellings it is implied this is not problematic to a developer in the context of this site so it is scored as 'mitigatable' here accordingly. </t>
  </si>
  <si>
    <t>Existing warehouse and telephone exchange on site albeit an application has been put in seeking demolition of these buildings. However, this was not determined at the time of assessment so for caution the site has been scored in the context of this current factor. No issues raised in GIS assessment. Moderate flood risk but not a physical constraint in the context of this criteria.</t>
  </si>
  <si>
    <t>Suggested that for redevelopment purposes site to be 100% cleared so no physical constraints post this work. However, an existing factory facade exists fronting Oakley Road which needs removed to enable developnent on site. This does not constitute a building so scored on this basis. Design Officer advised best to keep 5% of the site undeveloped to Washbrook Road to enable access to adjacent GI network and this is taken into account in subsequent yield calculations. GIS did not flag any physical constraints. Flat site.</t>
  </si>
  <si>
    <t>Site has been already cleared of the former Tresham College buildings and is raised relative to the pedestrian footpath running adjacent to it which will likely require some form of earthworks. GIS assessment has flagged the site as being impacted by TPOs through Thoroughsale Woods running adjacent to site. Minimal flood risk.</t>
  </si>
  <si>
    <t>Site has been already cleared of the former Maple House so no buildings on site. GIS assessment has flagged the site as being impacted by TPOs. Minimal flood risk.</t>
  </si>
  <si>
    <t>Site has already been cleared ready for redevelopment. GIS assessment did not flag any issues. Trees on site but easily cleared. Minimal flood risk.</t>
  </si>
  <si>
    <t>Site is gated off (locked) and appears vacant/not in active use. Garages still exist on site and these would need demolished in any future redevelopment. GIS assessment has flagged no issues on the site. Minimal flood risk.</t>
  </si>
  <si>
    <t>There is an operational warehouse on site and there are questions whether it would be included in any future redevelopment (hopefully it would). However, as occupied and in active use this is an unknown but to be cautious it has been assumed it would be included as part of redevelopment and scored here accordingly. No issues flagged in GIS but moderate flood risk.</t>
  </si>
  <si>
    <t xml:space="preserve">Site is in active use as a farm and contains a number of farm buildings within. It has been discounted from further assessment on this basis. However, if site were to be redeveloped in future these would need demolition so this factored accordingly into this score. </t>
  </si>
  <si>
    <t xml:space="preserve">site has p/p so excluded from further assessment. However, site visit determined the site had already been cleared for redevelopment. No GIS or flood issues raised. </t>
  </si>
  <si>
    <t xml:space="preserve">Part of site has permission for new housing and residual is an operational farm with sloping greenfield to rear. Minimal flood risk. No issues raised in GIS assessment. </t>
  </si>
  <si>
    <t>No physical issues from GIS assessment and moderate flood risk. No buildings on site as former swimming pool demolished and cleared. Trees to the edge of site which design officer would seek to maintain/keep in any redevelopmnent if possible albeit thesr are not TPO'd so scored accordingly in this respect.</t>
  </si>
  <si>
    <t xml:space="preserve">9.1 Development would be positive by enhancing a designated historic asset
(e.g. removing unattractive features to enhance the setting or ensuring the survival of a designated asset)
</t>
  </si>
  <si>
    <t>9.2 Development would have no effect on any heritage assets</t>
  </si>
  <si>
    <t xml:space="preserve">9.3 Constraints identified although it may be possible for some development with appropriate mitigation </t>
  </si>
  <si>
    <t xml:space="preserve">9.4 Significant constraints identified such that it is not considered appropriate for development to take place </t>
  </si>
  <si>
    <t xml:space="preserve">15.1 Development would be positive to the existing surrounding residential amenity by removing disruptive features associated with the current use(s) of the site. </t>
  </si>
  <si>
    <t>15.2 The site is within a predominantly residential area and therefore likely to have good residential amenity</t>
  </si>
  <si>
    <t>15.3 The site is within a mixed use area</t>
  </si>
  <si>
    <t>15.4 The site is within a predominantly non-residential area where there is a potential for disruption to residential amenity</t>
  </si>
  <si>
    <t xml:space="preserve">16.1 The site is held by a developer or landowner willing to develop or the site already has planning permission </t>
  </si>
  <si>
    <t>16.2 Ownership is unknown or owner has not been contactable</t>
  </si>
  <si>
    <t>16.3 Site is known to be in complex or multiple ownership or there are ownership issues that need to be resolved such as tenancy agreements</t>
  </si>
  <si>
    <t>16.4 Site is owned by a landowner who is known to be unwilling to develop their land</t>
  </si>
  <si>
    <t>Scores provided by Mark Shipley (Kettering Borough Council) on 04.07.2016</t>
  </si>
  <si>
    <t>No LA regulated Permitted Processes within 250m of site</t>
  </si>
  <si>
    <t>Within 250m of Local Authority Permitted Processes</t>
  </si>
  <si>
    <t>Final list of 35</t>
  </si>
  <si>
    <t>PW has inserted the Corby Borough Council score here on basis of preceding information (05.07.2016)</t>
  </si>
  <si>
    <t xml:space="preserve">PW has inserted the Corby Borough Council score here on basis of preceding information (05.07.2016). Option 13.2 chosen as this is a starter home site which has the support of HCA anc Corby Borough Council for development so assumed development here would be acceptable on this basis. </t>
  </si>
  <si>
    <t>As advised by Mandy Dennis via email on 04.07.2016</t>
  </si>
  <si>
    <t>35 shortlist</t>
  </si>
  <si>
    <t>CIL Equivalent</t>
  </si>
  <si>
    <t>35 SHORTLIST</t>
  </si>
  <si>
    <t>Permissioned</t>
  </si>
  <si>
    <t>permissioned</t>
  </si>
  <si>
    <t>shortlisted 35</t>
  </si>
  <si>
    <t>permissioned?</t>
  </si>
  <si>
    <t>SHORTLISTED 35</t>
  </si>
  <si>
    <t>Permissioned?</t>
  </si>
  <si>
    <t>Shortlisted 35</t>
  </si>
  <si>
    <t>35 Shortlisted</t>
  </si>
  <si>
    <t>Shotlisted 35</t>
  </si>
  <si>
    <t xml:space="preserve">Demolition of former building on the site may result in contamination.  Concerns would include asbestos </t>
  </si>
  <si>
    <t>The site itself it near the railway and within a vicinity (250m) of industrial processes associated with contamination</t>
  </si>
  <si>
    <t>Within 780m of Local Authority authorised process</t>
  </si>
  <si>
    <t>Within 490m of Local Authority authorised process</t>
  </si>
  <si>
    <t>Difficult or Quick Win</t>
  </si>
  <si>
    <t>Comments</t>
  </si>
  <si>
    <t>Need to retain ped route</t>
  </si>
  <si>
    <t xml:space="preserve">Difficult </t>
  </si>
  <si>
    <t>Realocation of public space, footpath across and rear access to flats</t>
  </si>
  <si>
    <t>Access is constrained - might only be able to have 5 houses on a private drive.</t>
  </si>
  <si>
    <t>QW</t>
  </si>
  <si>
    <t>Subject to Highways views as assume just for 5 larger houses on a private drive</t>
  </si>
  <si>
    <t>Prominent site</t>
  </si>
  <si>
    <t>Subject to how you get access</t>
  </si>
  <si>
    <t>Planing in place</t>
  </si>
  <si>
    <t>Large site, mixed use requirement</t>
  </si>
  <si>
    <t>Pre app underway</t>
  </si>
  <si>
    <t>Large site, mixed use, different aims for site for flats or houses</t>
  </si>
  <si>
    <t>Lots of unknown constraints</t>
  </si>
  <si>
    <t>25 units promoted on site at pre-app.  Note gas easement would affect site layout and density.</t>
  </si>
  <si>
    <t>Pre app undertaken</t>
  </si>
  <si>
    <t>Scope to create a new link to Rockignham Road, would reflect local grid character</t>
  </si>
  <si>
    <t>Permission granted</t>
  </si>
  <si>
    <t>Refer to Rural masterplanning study analysis of character</t>
  </si>
  <si>
    <t>Difficult</t>
  </si>
  <si>
    <t>Cons area, listed buildings</t>
  </si>
  <si>
    <t xml:space="preserve">Scope to link existing cul-de-sacs and create better links to Tailby Meadow and through links along the Ise. </t>
  </si>
  <si>
    <t>Adj nature reserve, much of site is public open space</t>
  </si>
  <si>
    <t>Site with PP, but with a redesign, could unclok links to north</t>
  </si>
  <si>
    <t>Planning in place</t>
  </si>
  <si>
    <t xml:space="preserve">Adj site with PP.  Should link to that new POS to create one larger one, with pedestrian links across.  Also need to provide for scope to link to open space to the north, for access to greenspace, or future development extension.  Scope for a redesign of the approved scheme to link the two together better, and do one much larger scheme.  </t>
  </si>
  <si>
    <t>Viability of small site</t>
  </si>
  <si>
    <t>Prominent gateway site.</t>
  </si>
  <si>
    <t>Some active uses</t>
  </si>
  <si>
    <t>Large format buildings, scope to create a finer grain and more street connections which would be more in context with local character.</t>
  </si>
  <si>
    <t>Some active uses, large site</t>
  </si>
  <si>
    <t>Not convinced access would be possible.  Furnace Lane is a non motorised route.  No real scope to create better links and would result in loss of open space.</t>
  </si>
  <si>
    <t>Access difficult</t>
  </si>
  <si>
    <t>Active use?</t>
  </si>
  <si>
    <t>Site is in use, large</t>
  </si>
  <si>
    <t xml:space="preserve">Scope to countinue  Kimbolton Rd avenue character with its buildings types and hights.  </t>
  </si>
  <si>
    <t>Openness does contrinute to character of Village.  Would need to enhance public space access and retain sense of openness.</t>
  </si>
  <si>
    <t>Heritage and open space issues</t>
  </si>
  <si>
    <t xml:space="preserve">Unlocking the beyond area of the site by allowing vehicular and ped accesses for any future development, and access along the Brook to the south.. </t>
  </si>
  <si>
    <t>Heritage issues</t>
  </si>
  <si>
    <t>Permission granted.</t>
  </si>
  <si>
    <t>Site has permission for housing for 37 units, but excludes the listed factory.  Conversion of factory viable on its own?</t>
  </si>
  <si>
    <t>Factory is listed, rest has PP</t>
  </si>
  <si>
    <t>Query whether site is in active use??Could with benefit fill in gap in frontage to High Street and improve prominent frontages.</t>
  </si>
  <si>
    <t>In active use</t>
  </si>
  <si>
    <t>Query access with Highways.</t>
  </si>
  <si>
    <t>Pre app - Heritage officer wanted to retain frontage building as local heritage asset, so may be on BCW's local list?</t>
  </si>
  <si>
    <t>Heritage asset</t>
  </si>
  <si>
    <t>Scope to create a through street which would be in character with local context.</t>
  </si>
  <si>
    <t>Could have a better frontage to street and entrance to  village, but concern about loss of rural characetr at edge of settlement.</t>
  </si>
  <si>
    <t>Permision close to approval</t>
  </si>
  <si>
    <t>Existing right of way along eastern boundary would need to be retained as key route to connect Midland Road to new shopping development to rear.</t>
  </si>
  <si>
    <t>In mixed uses</t>
  </si>
  <si>
    <t>Provided adopted SPD Brief followed, this site would allow connections between Finedon and Eastfield Roads.</t>
  </si>
  <si>
    <t>Large site, multiple owners, some in active use</t>
  </si>
  <si>
    <t>TPO and need to ensure two landowners work together</t>
  </si>
  <si>
    <t>Note - individual permissions in place for sites within this large area</t>
  </si>
  <si>
    <t>Large site, cons area, multiple owners and uses</t>
  </si>
  <si>
    <t>Need to retain existing open space, but perhaps remodel/relocate and footpath route to shops which bisects the site.   Scope to improve open space as a pocket park and with tree planting.</t>
  </si>
  <si>
    <t>Tree planting behind should be retained.</t>
  </si>
  <si>
    <t>TPOed trees need to be retained (approx 1/2 site)</t>
  </si>
  <si>
    <t>Note gas easement would affect layout.</t>
  </si>
  <si>
    <t>Good trees along frontage to Rockingham Road</t>
  </si>
  <si>
    <t>Planning granted</t>
  </si>
  <si>
    <t>Important to reflect local character - see Rural Masterplanning Study</t>
  </si>
  <si>
    <t>Would need to add to existing public realm along the Ise, scope to improve routes and flood storage.  Existing ROW could link to proposed development to west. Tailby Meadow adjacent is part of the Revital-Ise area so scope to enhance that project.  Concern over loss of green space around leisure centre buildings</t>
  </si>
  <si>
    <t>Site has PP but scope to improve GI links significantly.  Burton Latimer is deficient in access to natural greenspace.</t>
  </si>
  <si>
    <t>Adj site with PP.  Should link to that new POS to create one larger one, with pedestrian links across.  Also need to provide for scope to link to open space to the north, for access to greenspace, or future development extension.</t>
  </si>
  <si>
    <t>Scope to extend and create link into adjacent meadow open space.</t>
  </si>
  <si>
    <t>Site fully built and limited vegetation so scope to enhance.</t>
  </si>
  <si>
    <t>Loss of open space and would create a barrier between existing areas of GI.  Some development could be possible but would need to be linked to improvements to local GI, to the Brook and to the site to the east.</t>
  </si>
  <si>
    <t>Site has PP - not assesssed</t>
  </si>
  <si>
    <t>Sense of space important however so limited development potential.</t>
  </si>
  <si>
    <t>Scope to enhance the brook at the southern edge by landscaping and having an adjacent  route connecting between  Carlow Rd and the inner site, and what is beyond leading Kinewell Lake</t>
  </si>
  <si>
    <t xml:space="preserve">Site has PP </t>
  </si>
  <si>
    <t>Site in active use?</t>
  </si>
  <si>
    <t>Site would need to retain quite a lot of open space to buffer the adjacent stream and GI corridor.</t>
  </si>
  <si>
    <t>But Heritage Officer wanted frontage building to be added to local list.</t>
  </si>
  <si>
    <t>Gateway site, but could put much more land open to development and would be isolated and not well related to Bozeat.  Would need to be part of soething planned and comprehensive.</t>
  </si>
  <si>
    <t xml:space="preserve">Devet brief retains allotments , makes provision for a nature conservation area and additional public spaces/SuDS corridors. </t>
  </si>
  <si>
    <t>Need to ensure future devt parcel not prejudiced.  TPO on site</t>
  </si>
  <si>
    <t>Scope to create public space possible.</t>
  </si>
  <si>
    <t>PW took this score as being the equivalent of "9.2 Development would have no effect on any heritage assets" for the purposes of the BFR.</t>
  </si>
  <si>
    <t>final housing yield post design discussions 06.07.2016</t>
  </si>
  <si>
    <t>changed yield from auto?</t>
  </si>
  <si>
    <t>reason for change</t>
  </si>
  <si>
    <t>Highway issues and the need to remodify Alberta Close to access the site has the effect of reducing yield down.</t>
  </si>
  <si>
    <t>The site is covered by an extant planning permission (11/00164/DPA) which implies flats within the site boundary. I have used this as a proxy to determine the number of flats here and used a density of 100 (the highest possible) to relflect the TC location ogf site.</t>
  </si>
  <si>
    <r>
      <rPr>
        <b/>
        <sz val="8"/>
        <color theme="1"/>
        <rFont val="Calibri"/>
        <family val="2"/>
        <scheme val="minor"/>
      </rPr>
      <t xml:space="preserve">63 </t>
    </r>
    <r>
      <rPr>
        <sz val="8"/>
        <color theme="1"/>
        <rFont val="Calibri"/>
        <family val="2"/>
        <scheme val="minor"/>
      </rPr>
      <t>flats at 100dph or 24 houses as per Starter Homes bid</t>
    </r>
  </si>
  <si>
    <t>29 flats at 50dph or 19 houses as per Starter Homes bid</t>
  </si>
  <si>
    <t>Urban design team consider the site is best suited for flats albeit the starter home bid was made on the basis of housing coming forward. Propose to make provision for all possiblities on the schema for completeness.</t>
  </si>
  <si>
    <t>Amy happy with this yield</t>
  </si>
  <si>
    <t>17 houses at 50dph or 12 houses at 35 dph</t>
  </si>
  <si>
    <t>Amy suggested that if the site was developed for housing a density of 50 dph was too high and suggested 35dph more in keeping with surrounding area. A sewer easement has been flagged through a previous application as running in southern corner of site so a 10% discount has been applied to the site area (as houses cannot sit above the easement). The application was for 25 dwellings (16 flats and 9 houses).</t>
  </si>
  <si>
    <t>66 houses at 50 dph</t>
  </si>
  <si>
    <t xml:space="preserve">Assumed the stadium will be wholly demolished in any redevelopment proposals. Amy advised that as the site slopes southwards there is a likely need to make provision for suds to the bottom of site along with open space. This has been estimated to encompass a a 10% land take. </t>
  </si>
  <si>
    <t>16 houses at 50dph</t>
  </si>
  <si>
    <t>Assumed that 20% of site will be required for open space and to enable linkages to adjacent development site which is consented for 80 dwellings.</t>
  </si>
  <si>
    <t>9 houses at 35dph</t>
  </si>
  <si>
    <t>urban design advice is that a density of 35dph on site (not 50 as calculated) is more appropriate for this site given the nature of surrounding properties/the consent which already exists for housing adjacent to the site. Assumed that only 70% of the site developable due to topography and TPOs which exist on site (and provision for SUDs as likely required). The resultant yield is also the same as the existing consent which exists to the north of the site.</t>
  </si>
  <si>
    <t>30 at 50dph</t>
  </si>
  <si>
    <t>the auto density calculation was 70dph (giving a yield of 42 dwellings). However, urban design advice was this was too high for the surrounding area and therefore dropped to 35dph. This gives a new yield of 30 dwellings.</t>
  </si>
  <si>
    <t>yield calc is the same as that submitted as part of starter homes bid</t>
  </si>
  <si>
    <t>n/a - Amy happy with this yield</t>
  </si>
  <si>
    <t>Housing and other</t>
  </si>
  <si>
    <t>14 flats at 70dph (if only 60% of site developed) or  25 houses if whole site redeveloped (100%) at 50dph</t>
  </si>
  <si>
    <t>Notes on Perm Features Factor 07.07.16</t>
  </si>
  <si>
    <t>Only part of the overall site is BF (hardstanding car park) with the remainder a mix of grass verges and an existing warehouse which is operational. As we have no idea whether the warehouse is looking to relocate, we have been cautious and assumed it will contiue to operate in future. On this basis, and review of the site map, we consider the developable (BF) area to represent c.50% of the overall site area. Therefore, only 50% of the site is available for BF devt and this figure is used here accordingly</t>
  </si>
  <si>
    <t>Only part of the overall site is BF. To ensure the BFR takes this into account we have reviewed the element of BF which exists and consider this represent c.70% of the overall site area. Therefore, only 30% of the site is available for BF devt and this figure is used here accordingly.</t>
  </si>
  <si>
    <t>Part of the site is constrained and not considered 100% available for redevt purposes (TPO's exist on site plus the site has a notable slope which will require a SuDs solution. To take account of these factors it has been assumed 35% of the site unavailable for devt, leaving only 65% developeable land and this figure is used here accordingly.</t>
  </si>
  <si>
    <t>Only part of the overall site is BF (garages and hardstanding). To ensure the BFR takes this into account we have reviewed the element of BF which exists and consider this represent c.70% of the overall site area. Therefore, only 30% of the site is available for BF devt and this figure is used here accordingly.</t>
  </si>
  <si>
    <t>The whole site is BF but only part of it is vacant for redevelopment purposes (the George Cox premises) with the remainder hardstanding and operational industrial units/a telephone exchange. As we are not aware of any reason why these units/uses will change, we have assumed these will remain operational and only consider c. 40% of the overall site will be available for redevelopment.  and this figure is used here accordingly.</t>
  </si>
  <si>
    <t>TPO'd trees exist on the site and comments from NCC highways suggests there is a need to remodify Alberta Close to access the site which cumulatively impacts on what proportion of the site is available for development. On review these factors are considered to require c.25% of the site area. Therefore, only 75% of the site is available for BF devt and this figure is used here accordingly.</t>
  </si>
  <si>
    <t>On site visit it was noted that the Rushden Greenway runs to the back of the site and Walid identified it would be good to provide linkages to this from the back of the development and off Washbrook Road. To accommodate these links a 5% discount to the overall site area has been applied. This leaves a residual developable area of 95%.</t>
  </si>
  <si>
    <t>Site visit identified that on site provision would need to be made for turning circles on the site to accommodate refuse lorries and fire engines. This has been assumed as taking up 20% of the overall site. Therefore, the developable area for housing has been assumed to be 80% as used here.</t>
  </si>
  <si>
    <t>Site has already been cleared so no obvious issues on site. Assumed 100% available for housing.</t>
  </si>
  <si>
    <t xml:space="preserve">Site currently occupied by a warehouse and telephone exchange although neither appear in use. An application has been submitted to the council to demolish both. It has therefore been assumed the site will be 100% available for housing development. </t>
  </si>
  <si>
    <t>Site currently occuied by the former football ground of KTFC. Assumed this will be wholly demolished in any redevelopment proposals. However, the site slopes downwards towards Rockingham Road and it is considered provision will need be made for SUDs and open space in this area. This is assumed to equate to 10% of the site area. Therefore the residual developable area is 90% and used here accordingly.</t>
  </si>
  <si>
    <t xml:space="preserve">Through a former application on the site it has flagged that a sewer easement exists on site (and upon which no housing can be located). This has been assumed to take up c.10% of the overall site and therefore the residual developable area used is 90%. </t>
  </si>
  <si>
    <t>Review of the site suggests that provision will need be made for linkages to the adjacent permitted development area at Rothwell Town FC. This has been determined as accounting for 20% of the overall site area, meaning 80% is the residual amount available for redevelopment and this figure has been used here accordingly.</t>
  </si>
  <si>
    <t xml:space="preserve">density amended from 70 to 50 on advice of urban design team to be more reflective of development surrounding this site. </t>
  </si>
  <si>
    <t xml:space="preserve">the site visit determined that established trees are on site which would need remain in any redevelopment. These have been accounted for and are considered to constitute 10% of the overall developable area. Therefore the residual developable area is assumed to be 90% and this figure is used here accordingly. </t>
  </si>
  <si>
    <t xml:space="preserve">density amended from 50 to 35 on advice of urban design team to be more reflective of development surrounding this site. </t>
  </si>
  <si>
    <t>density amended from 70 to 100 on advice of urban design team to be more reflective of a flatted development as proposed in the permission covering the site.</t>
  </si>
  <si>
    <t>density changed?</t>
  </si>
  <si>
    <t>Former Desborough Leisure Centre</t>
  </si>
  <si>
    <t>Land at Bosworth's Nursery and Garden Centre</t>
  </si>
  <si>
    <t>NRQ 12: Bus Depot Site</t>
  </si>
  <si>
    <t xml:space="preserve">Rockingham Road </t>
  </si>
  <si>
    <t>Listed Building (from FF GIS layer)</t>
  </si>
  <si>
    <r>
      <t xml:space="preserve">Undertook a review of the 2013 SHLAA site assessment score for the site re. 'Impact on Heritage'. The site scored a '5' meaning it is "Not within an area of Heritage sensitivity" (i.e. no impact).
PW took this score as being the equivalent of "9.2 Development would have no effect on any heritage assets" for the purposes of the BFR.
</t>
    </r>
    <r>
      <rPr>
        <sz val="8"/>
        <color rgb="FFFF0000"/>
        <rFont val="Calibri"/>
        <family val="2"/>
        <scheme val="minor"/>
      </rPr>
      <t xml:space="preserve">
From site visit proforma</t>
    </r>
  </si>
  <si>
    <t>2013 SHLAA Heritage Score</t>
  </si>
  <si>
    <t>5 - Not within area of Heritage Sensitivity (i.e. no impact)</t>
  </si>
  <si>
    <t>3 - Within area of Low Heritage Sensitivity</t>
  </si>
  <si>
    <t>shlaa ref</t>
  </si>
  <si>
    <t>not in shlaa but adjacent to shlaa 1027/BFR K8</t>
  </si>
  <si>
    <t>not in shlaa</t>
  </si>
  <si>
    <t>not shortlisted 35</t>
  </si>
  <si>
    <t>not in shlaa (BLAP NAS 1)</t>
  </si>
  <si>
    <t>Cecil Street</t>
  </si>
  <si>
    <t>1 - Within area of Medium Heritage Sensitivity</t>
  </si>
  <si>
    <t>Undertook a review of the 2013 SHLAA site assessment score for the site re. 'Impact on Heritage'. The site scored a '5' meaning it is "Not within an area of Heritage sensitivity" (i.e. no impact).
PW took this score as being the equivalent of "9.2 Development would have no effect on any heritage assets" for the purposes of the BFR.
No issues identified  from SV/GIS analysis</t>
  </si>
  <si>
    <t>Undertook a review of the 2013 SHLAA site assessment score for the site re. 'Impact on Heritage'. The site scored a '5' meaning it is "Not within an area of Heritage sensitivity" (i.e. no impact).
PW took this score as being the equivalent of "9.2 Development would have no effect on any heritage assets" for the purposes of the BFR.
No issues identified  from SV/GIS analysis</t>
  </si>
  <si>
    <t>No issues identified  from SV/GIS analysis</t>
  </si>
  <si>
    <t xml:space="preserve">Sewer flooding - there could be an existing capacity issue which will need detailed assessment. Betterment may be required.
Based on the revised boundary it appears that less than 1/3 of the site would be affected by a high risk of surface water flooding. The flow path is located within the centre of a small proportion of the site and through the application of the sequential approach, vulnerable developnent can be located outside of this high risk area. Detailed assessment and modeling will be required at the plannning application stage of both the high risk of groundwater and surrface water.  (JB updated assessment 12.07.2016).
</t>
  </si>
  <si>
    <t>Red?</t>
  </si>
  <si>
    <t>from David Chandler (WBC) 13.07.2016</t>
  </si>
  <si>
    <t>Site Ref</t>
  </si>
  <si>
    <t>Yield Potential</t>
  </si>
  <si>
    <t>Site area (Ha)</t>
  </si>
  <si>
    <t>Date Produced</t>
  </si>
  <si>
    <t xml:space="preserve">1.Compliance with Policy 11 of the Joint Core Strategy </t>
  </si>
  <si>
    <t xml:space="preserve">2. Impact on Recreational Open Space </t>
  </si>
  <si>
    <t xml:space="preserve">3. Highway Access </t>
  </si>
  <si>
    <t xml:space="preserve">4. Ground Condition Constraints </t>
  </si>
  <si>
    <t xml:space="preserve">5. Physical Constraints </t>
  </si>
  <si>
    <t xml:space="preserve">6. Impact of Flood Risk Areas </t>
  </si>
  <si>
    <t xml:space="preserve">7. Existing Structure of the Town </t>
  </si>
  <si>
    <t xml:space="preserve">8. Character and Setting of the Settlement </t>
  </si>
  <si>
    <t xml:space="preserve">9. Cultural Heritage </t>
  </si>
  <si>
    <t xml:space="preserve">10. Archaeology </t>
  </si>
  <si>
    <t>11. Impact on Biodiversity</t>
  </si>
  <si>
    <t xml:space="preserve">12. Proximity to noise sources </t>
  </si>
  <si>
    <t xml:space="preserve">13. Notifiable Installations </t>
  </si>
  <si>
    <t xml:space="preserve">14. Air Quality </t>
  </si>
  <si>
    <t xml:space="preserve">15. Residential amenity </t>
  </si>
  <si>
    <t xml:space="preserve">16. Availability </t>
  </si>
  <si>
    <t xml:space="preserve">17. Viability </t>
  </si>
  <si>
    <t>16 criteria done?</t>
  </si>
  <si>
    <t xml:space="preserve">1. Compliance with Policy 11 of the Joint Core Strategy </t>
  </si>
  <si>
    <t xml:space="preserve">11. Impact on Biodiversity </t>
  </si>
  <si>
    <t>17. Viability</t>
  </si>
  <si>
    <t>Density (dph)</t>
  </si>
  <si>
    <t>Site Status</t>
  </si>
  <si>
    <t>Site has outline planning permission for 95 dwellings (11/00215/OUT)</t>
  </si>
  <si>
    <t>Site has outline planning permission for 96 dwellings (13/00242/OUT)</t>
  </si>
  <si>
    <t>Site has outline planning permission for 90 dwellings (need reference)</t>
  </si>
  <si>
    <t>KET/2014/0233 - 80 dwellings approved 27.11.15</t>
  </si>
  <si>
    <t>KET/2013/0750 - 69 dwellings - approved 27.06.14</t>
  </si>
  <si>
    <t xml:space="preserve">The site is Saved Local Plan Allocation U1 (Leys Road/Highfield Road). This was allocated for 50 dwellings in the 2004 Local Plan. </t>
  </si>
  <si>
    <t>Allocated as Site C through Policy PS3 (High Steet/Jackson's Lane Site) in the 2009 Wellingborough Town Centre Area Action Plan for a mix of uses including approximately 220 dwelling units comprising a mix of tenures and housing types, new Tresham Institute (D1), 50 room hotel (C1), shops (A1/A2), leisure (D2) and/or restaurant/cafe/bar space (A3, A4) and office (B1) space.
 Site is currently subject to a planning application for redevelopment of the existing car park for houses, apartments and car parking (WP/14/00175/FUL). This is still pending currently.</t>
  </si>
  <si>
    <t>Site Assessment Scores</t>
  </si>
  <si>
    <t>Postcode</t>
  </si>
  <si>
    <t>Link to Map of all Shortlisted Sites</t>
  </si>
  <si>
    <t>Former Beanfield School</t>
  </si>
  <si>
    <t>Station Road</t>
  </si>
  <si>
    <t>Off Glastonbury Road</t>
  </si>
  <si>
    <t>Off Tower Hill Road</t>
  </si>
  <si>
    <t>Off George Street</t>
  </si>
  <si>
    <t>Off Gainsborough Road</t>
  </si>
  <si>
    <t>Corby Borough</t>
  </si>
  <si>
    <t>Kettering Borough</t>
  </si>
  <si>
    <t>Borough of Wellingborough</t>
  </si>
  <si>
    <t>East Northamptonshire District</t>
  </si>
  <si>
    <t>Local Authority Area</t>
  </si>
  <si>
    <t>Settlement</t>
  </si>
  <si>
    <t>Canada Square</t>
  </si>
  <si>
    <t>Site of the Former Maple House</t>
  </si>
  <si>
    <t xml:space="preserve">7/Factory/Land at corner of </t>
  </si>
  <si>
    <t>Station Road and Church Street</t>
  </si>
  <si>
    <t>Site G Tcaap - Alma St/Cambridge Street Backlands</t>
  </si>
  <si>
    <t>Allocated as site NRQ11 (ATS and Topps Tiles site) in Kettering Town Centre Area Action Plan (adopted July 2011) for 18 dwellings</t>
  </si>
  <si>
    <t>Allocated as site NRQ4 (Land North and East of Trafalgar Road) in Kettering Town Centre Area Action Plan (adopted July 2011) for 120 dwellings.</t>
  </si>
  <si>
    <t>Allocated as site NRQ12 (Bus Depot Site, Northampton Road) in Kettering Town Centre Area Action Plan (adopted July 2011) for 47 dwellings.</t>
  </si>
  <si>
    <t>Site has consent for Erection of 2No. retail units (1No. class A1 retail unit of 930 square metres and 1No. mixed use class A1/A3 unit of 130.55 square metres) and 20No. two storey dwellings with associated access, parking and landscaping (15/00990/FUL).</t>
  </si>
  <si>
    <t>EN/15/01761/QRY AND en/07/01881/FUL approved on the site for 258 dwellings along with roads, sewers and ancillary works. Retention of office building and creation of 45 space car park to serve retained office building.</t>
  </si>
  <si>
    <t>09/00405/REM (Reserved Matters: Landscaping associated with demolition of existing buildings and redevelopment of twenty four dwellings with associated external works pursuant to outline planning permission EN/04/02158/OUT dated 21/3/06).</t>
  </si>
  <si>
    <t>Allocated through Policy NAS1 (Church Street, Nassington) for 11 dwellings in the Rural North, Oundle and Thrapston Plan (July 2011).</t>
  </si>
  <si>
    <t>14/02228/FUL - Demolition of existing building and erection of five detached dwellings pursuant to planning permission 13/01585/FUL.</t>
  </si>
  <si>
    <t>14/00683/FUL - Erection of forty seven dwellings with associated access road including demolition of extensions and sheds to the rear of listed building</t>
  </si>
  <si>
    <t>Allocated as Site I (Post Office Sorting Depot) for 73 apartments in the 2009 Wellingborough Town Centre Area Action Plan.</t>
  </si>
  <si>
    <t>Saved Local Plan allocation Site U20 (Land to the East of Eastfield Road) in the 2004 Local Plan for housing and retained employment uses.</t>
  </si>
  <si>
    <r>
      <t xml:space="preserve">
Saved Local Plan Allocation FN2 (Milner Road) from the 2007 Local Plan for Wellingborough (</t>
    </r>
    <r>
      <rPr>
        <sz val="8"/>
        <color rgb="FFFF0000"/>
        <rFont val="Calibri"/>
        <family val="2"/>
        <scheme val="minor"/>
      </rPr>
      <t>xxx dwelling</t>
    </r>
    <r>
      <rPr>
        <sz val="8"/>
        <color theme="1"/>
        <rFont val="Calibri"/>
        <family val="2"/>
        <scheme val="minor"/>
      </rPr>
      <t>s).</t>
    </r>
  </si>
  <si>
    <t xml:space="preserve">Allocated as Site G (Alma Street/Cambridge Street Backlands Site) through Policy PS 6 of the Wellingborough Town Centre Area Action Plan (adopted July 2009) for comprehensive redevelopment including shops (A1 uses), financial/professional services (A2), restaurants, cafes and bars (A3, A4) or leisure (D2) with residential (C3) above on the Alma Street/Park Road frontage and predominantly residential (C3) development for the majority of the inner site (estimated to comprise 60 dwelling units), with the potential to accomodate some small-scale office (B1) work space, amongst other features. </t>
  </si>
  <si>
    <t>N/A - Consented</t>
  </si>
  <si>
    <t xml:space="preserve">As the site stands, access to this site is constrained. There are currently two points of access but they are narrow in width and are designed to provide access to garages and therefore are much narrower in width than would be required for a highway access to a residential site. These accesses could only be widened through demolition of adjacent properties. There is a bus stop within a 400m walk of the site which is served by the number 45, however this is a limited service.  </t>
  </si>
  <si>
    <t>Land ownership details</t>
  </si>
  <si>
    <t xml:space="preserve">RICHARD WILLIAM WHITE and STUART JOHN LINEHAM of 29 Pytchley Court, Corby, Northants and CORBY BOROUGH COUNCIL </t>
  </si>
  <si>
    <t>CORBY BOROUGH COUNCIL of The Corby Cube, George Street</t>
  </si>
  <si>
    <t>NORTHAMPTONSHIRE COUNTY COUNCIL</t>
  </si>
  <si>
    <t>HOMES AND COMMUNITIES AGENCY care of Legal Services, 110 Buckingham Palace Road, London SW1W 9SA.</t>
  </si>
  <si>
    <t>KETTERING BOROUGH COUNCIL of Municipal Offices, Bowling Green Road, Kettering NN15 7QX.</t>
  </si>
  <si>
    <t>BEN PICKERING LIMITED (Co. Regn. No. 1145343) of Mawsley Wood, Old Northants</t>
  </si>
  <si>
    <t>PERSIMMON HOMES LIMITED (Co. Reg. No. 4108747) of Persimmon House, Fulford, York YO19 4FE.</t>
  </si>
  <si>
    <t>D.A. WATTS &amp; SONS LIMITED (Co. Regn. No. 03741424) of Unit 6 Cosy Nook Industrial Estate, Cottingham way, Thrapston, Northants NN14 4BX</t>
  </si>
  <si>
    <t>BHAGWANT SINGH DOSANJH and GURDIAL KAUR DOSANJH of 42 Elstow Road MK42 9LP</t>
  </si>
  <si>
    <t>Borough Council of Wellingborough</t>
  </si>
  <si>
    <t>Wellingborough Homes</t>
  </si>
  <si>
    <t>George Cox Limited of Castle Works Wellingborough</t>
  </si>
  <si>
    <t>Stage 8 site discount</t>
  </si>
  <si>
    <t>n/a</t>
  </si>
  <si>
    <t>Disclaimer</t>
  </si>
  <si>
    <r>
      <t xml:space="preserve">The above assessment constitutes draft data compiled for as part of this Pilot Brownfield Register. For the avoidance of doubt Permission in Principle is </t>
    </r>
    <r>
      <rPr>
        <b/>
        <sz val="8"/>
        <color theme="1"/>
        <rFont val="Calibri"/>
        <family val="2"/>
        <scheme val="minor"/>
      </rPr>
      <t>NOT</t>
    </r>
    <r>
      <rPr>
        <sz val="8"/>
        <color theme="1"/>
        <rFont val="Calibri"/>
        <family val="2"/>
        <scheme val="minor"/>
      </rPr>
      <t xml:space="preserve"> granted on this site at the current time.</t>
    </r>
  </si>
  <si>
    <t>JPU</t>
  </si>
  <si>
    <t>Mandatory</t>
  </si>
  <si>
    <t>Optional</t>
  </si>
  <si>
    <t>JPU to delete</t>
  </si>
  <si>
    <t>Entry No.</t>
  </si>
  <si>
    <t>SiteReference</t>
  </si>
  <si>
    <t>SiteName</t>
  </si>
  <si>
    <t>SiteAddress</t>
  </si>
  <si>
    <t>Setttlement</t>
  </si>
  <si>
    <t>CoordinateReferenceSystem</t>
  </si>
  <si>
    <t>GeoX</t>
  </si>
  <si>
    <t>GeoY</t>
  </si>
  <si>
    <t>Hectares</t>
  </si>
  <si>
    <t>PlanningStatus</t>
  </si>
  <si>
    <t>Housing allocation?</t>
  </si>
  <si>
    <t>PlanningHistory</t>
  </si>
  <si>
    <t>Constraints</t>
  </si>
  <si>
    <t>OwnershipStatus</t>
  </si>
  <si>
    <t>Owners</t>
  </si>
  <si>
    <t>HousingEstimate</t>
  </si>
  <si>
    <t>MinHomes</t>
  </si>
  <si>
    <t>Events</t>
  </si>
  <si>
    <t>Notes</t>
  </si>
  <si>
    <t>OrganisationURI</t>
  </si>
  <si>
    <t>OrganisationLabel</t>
  </si>
  <si>
    <t>FirstAddedDate</t>
  </si>
  <si>
    <t>LastUpdatedDate</t>
  </si>
  <si>
    <t>Corby Borough Council</t>
  </si>
  <si>
    <t>OSGB36</t>
  </si>
  <si>
    <t>Not Permissioned</t>
  </si>
  <si>
    <t>Previously proposed as a Housing Allocation (HA21) for 13 dwellings in the Proposed Site Specific Allocations Development Plan Document as consulted upon by Corby Borough Council in September 2009 (Saved Local Plan Policy R2).</t>
  </si>
  <si>
    <t>Public Ownership</t>
  </si>
  <si>
    <t>Corby Borough Council and Private owners</t>
  </si>
  <si>
    <t>Previously assessed through SHLAA as site 13</t>
  </si>
  <si>
    <t>http://opendatacommunities.org/id/district-council/corby</t>
  </si>
  <si>
    <t>Previously assessed through SHLAA as site 348</t>
  </si>
  <si>
    <t>Former Our Lady Pope John School</t>
  </si>
  <si>
    <t>Previously assessed through SHLAA as site 2020</t>
  </si>
  <si>
    <t>HCA</t>
  </si>
  <si>
    <t>off Glastonbury Road</t>
  </si>
  <si>
    <t>Northamptonshire County Council</t>
  </si>
  <si>
    <t>Previously assessed through SHLAA as site 2035</t>
  </si>
  <si>
    <t>George Street</t>
  </si>
  <si>
    <t>Previously assessed through SHLAA as site 2039</t>
  </si>
  <si>
    <t>Land At</t>
  </si>
  <si>
    <t>East Northamptonshire Council</t>
  </si>
  <si>
    <t>Pending Decision</t>
  </si>
  <si>
    <t>Not in Public Ownership</t>
  </si>
  <si>
    <t>Privately owned</t>
  </si>
  <si>
    <t>http://opendatacommunities.org/id/district-council/east-northamptonshire</t>
  </si>
  <si>
    <t>7/Factory/Land Corner Of Station Road And Church Street</t>
  </si>
  <si>
    <t>Paragon Property Developments</t>
  </si>
  <si>
    <t>Seagrave Developments</t>
  </si>
  <si>
    <t>Site has been cleared already and available for redevelopment.</t>
  </si>
  <si>
    <t>Site of the former GBD Reproduction Furniture. 
Previous discussion were held regarding development of the site through application 09/00905/OUT which was refused. This application entailed “Demolition of an existing factory. New build development of 14 flats and 11 houses in a combination of 2, 2.5 and 3 storey blocks with associated parking and landscaping”  
The site is subject to a recent bid by the Council to access Starter Home funding. This bid assumed a site developent capacity of 15 dwellings.</t>
  </si>
  <si>
    <t>8 Hayway</t>
  </si>
  <si>
    <t>Factory</t>
  </si>
  <si>
    <t>Upper Queen Street</t>
  </si>
  <si>
    <t>Kettering Borough Council</t>
  </si>
  <si>
    <t>Potential housing allocation in Kettering Borough Council's Part 2 Local Plan.</t>
  </si>
  <si>
    <t>http://opendatacommunities.org/id/district-council/kettering</t>
  </si>
  <si>
    <t>Land At Rothwell Town Football Club</t>
  </si>
  <si>
    <t>Previously assessed through SHLAA as site 1027</t>
  </si>
  <si>
    <t>Land At Bosworth's Nursery And Garden Centre</t>
  </si>
  <si>
    <t>Previously assessed through SHLAA as site 2185</t>
  </si>
  <si>
    <t>Site currently subject to pre-application discussions. Willing site owner.</t>
  </si>
  <si>
    <t>Previously assessed through SHLAA as site 873</t>
  </si>
  <si>
    <t>http://opendatacommunities.org/id/district-council/wellingborough</t>
  </si>
  <si>
    <t>Rear Of</t>
  </si>
  <si>
    <t>Previously assessed through SHLAA as site 881</t>
  </si>
  <si>
    <t>W J Redden Ltd</t>
  </si>
  <si>
    <t>Previously assessed through SHLAA as site 898.</t>
  </si>
  <si>
    <t>Car Park And Others</t>
  </si>
  <si>
    <t>Allocated as Site I in the 2009 Wellingborough Town Centre Area Action Plan</t>
  </si>
  <si>
    <t>East Of Eastfield Road, Wellingborough</t>
  </si>
  <si>
    <t>Land Between Number 33 And 67</t>
  </si>
  <si>
    <t>Vacant site</t>
  </si>
  <si>
    <t>Maple House</t>
  </si>
  <si>
    <t>Pre-application discussions held previously by the owners and council held with a view to bringing site forward for Housing use.</t>
  </si>
  <si>
    <t>Previously assessed through SHLAA as site 2001</t>
  </si>
  <si>
    <t>NRQ 11: ATS &amp; Topps Tiles site</t>
  </si>
  <si>
    <t xml:space="preserve">Industrial use present on site - no applications for residential development </t>
  </si>
  <si>
    <t>Land North Of 65</t>
  </si>
  <si>
    <t>Wollaston Road</t>
  </si>
  <si>
    <t>Tower Factory/ Land Adjacent</t>
  </si>
  <si>
    <t>site has been developed out already as determined from site visit 29.06.2016</t>
  </si>
  <si>
    <t>Previously assessed through SHLAA as Site 526</t>
  </si>
  <si>
    <t>Updated JPU</t>
  </si>
  <si>
    <t>BFR C2</t>
  </si>
  <si>
    <t>Site west of</t>
  </si>
  <si>
    <t>Geddington Rd</t>
  </si>
  <si>
    <t>NN18 8AN</t>
  </si>
  <si>
    <t>Y?</t>
  </si>
  <si>
    <t>BFR C3</t>
  </si>
  <si>
    <t>Corus Tube Works</t>
  </si>
  <si>
    <t>NN17 5XZ</t>
  </si>
  <si>
    <t>Site previously assessed in SHLAA as site 68</t>
  </si>
  <si>
    <t>BFR C4</t>
  </si>
  <si>
    <t>British American Tobacco Land</t>
  </si>
  <si>
    <t>NN18 8HT</t>
  </si>
  <si>
    <t>BFR C5</t>
  </si>
  <si>
    <t>Gretton Brook Road</t>
  </si>
  <si>
    <t>NN17 4DU</t>
  </si>
  <si>
    <t>BFR C6</t>
  </si>
  <si>
    <t>Studfall Junior School</t>
  </si>
  <si>
    <t>Shakespeare Way</t>
  </si>
  <si>
    <t>NN17 2NB</t>
  </si>
  <si>
    <t>BFR C7</t>
  </si>
  <si>
    <t>Headway</t>
  </si>
  <si>
    <t>NN18 8FT</t>
  </si>
  <si>
    <t>BFR C8</t>
  </si>
  <si>
    <t>North of Headway</t>
  </si>
  <si>
    <t>Sedge Close</t>
  </si>
  <si>
    <t>NN18 9NF</t>
  </si>
  <si>
    <t>BFR C9</t>
  </si>
  <si>
    <t>14 Darley Dale Road,</t>
  </si>
  <si>
    <t>Off Studfall Avenue</t>
  </si>
  <si>
    <t>NN17 1LL</t>
  </si>
  <si>
    <t>BFR C10</t>
  </si>
  <si>
    <t>Builders yard (rear of Garden Centre)</t>
  </si>
  <si>
    <t>Rockingham Rd</t>
  </si>
  <si>
    <t>NN17 2EP</t>
  </si>
  <si>
    <t>BFR C11</t>
  </si>
  <si>
    <t>Land north of</t>
  </si>
  <si>
    <t>Brunel Rd</t>
  </si>
  <si>
    <t>NN17 4JW</t>
  </si>
  <si>
    <t>BFR C12</t>
  </si>
  <si>
    <t>Universal Salvage site,</t>
  </si>
  <si>
    <t>Gretton Brook Rd</t>
  </si>
  <si>
    <t>NN17 4BA</t>
  </si>
  <si>
    <t>BFR C14</t>
  </si>
  <si>
    <t>BFR C15</t>
  </si>
  <si>
    <t>NN18 8HU</t>
  </si>
  <si>
    <t>BFR C17</t>
  </si>
  <si>
    <t>Adjacent to Little Learners Childcare, Our Ladys Roman Catholic Junior And Infant School</t>
  </si>
  <si>
    <t>off Occupation Road</t>
  </si>
  <si>
    <t>NN17 1XS</t>
  </si>
  <si>
    <t>Former Garage Site</t>
  </si>
  <si>
    <t>Previously assessed through SHLAA as site 363</t>
  </si>
  <si>
    <t>BFR C19</t>
  </si>
  <si>
    <t>Swale Close</t>
  </si>
  <si>
    <t>NN17 2HZ</t>
  </si>
  <si>
    <t>BFR C21</t>
  </si>
  <si>
    <t>Car storage site, Willowbrook North</t>
  </si>
  <si>
    <t>NN17 5WA</t>
  </si>
  <si>
    <t>Site previously assessed in SHLAA as site 2007</t>
  </si>
  <si>
    <t>Previously assessed through SHLAA as site 2017</t>
  </si>
  <si>
    <t>Land Off</t>
  </si>
  <si>
    <t>Part of site is likely to be subject to a nomination for Fields in Trust status.
Site lies within an Interin HSE Zone.</t>
  </si>
  <si>
    <t>Previously assessed through SHLAA as site 2045</t>
  </si>
  <si>
    <t>BFR C29</t>
  </si>
  <si>
    <t>NN17 1NX</t>
  </si>
  <si>
    <t>BFR C30</t>
  </si>
  <si>
    <t>NN17 5DP</t>
  </si>
  <si>
    <t xml:space="preserve">Site is located within the Rockingham Motor Racing Circuit Enterprise Area as allocated for employment uses in the Joint Core Strategy. Site is discounted for further assessment on this basis. </t>
  </si>
  <si>
    <t>BFR C31</t>
  </si>
  <si>
    <t>NN17 5XW</t>
  </si>
  <si>
    <t xml:space="preserve">Site is allocated through the Joint Core Strategy (Policy 34 - Land at Cockerell Road, Corby) for Employment purposes (B1/B2/B8). Site has been discounted for further assessment on this basis. </t>
  </si>
  <si>
    <t>BFR C32</t>
  </si>
  <si>
    <t>NN17 5AE</t>
  </si>
  <si>
    <t>SHLAA site 2057</t>
  </si>
  <si>
    <t>BFR C33</t>
  </si>
  <si>
    <t>NN17 5BA</t>
  </si>
  <si>
    <t>Assessed in SHLAA as site 2058</t>
  </si>
  <si>
    <t>BFR C34</t>
  </si>
  <si>
    <t>SHLAA Site 2057</t>
  </si>
  <si>
    <t>BFR C35</t>
  </si>
  <si>
    <t>NN18 9NP</t>
  </si>
  <si>
    <t>Site is below the 0.25ha assessment threshold. Discounted from further assessment.</t>
  </si>
  <si>
    <t>BFR C36</t>
  </si>
  <si>
    <t>Restored Quarry</t>
  </si>
  <si>
    <t>Steel Road</t>
  </si>
  <si>
    <t>SHLAA Site 2060</t>
  </si>
  <si>
    <t>BFR C37</t>
  </si>
  <si>
    <t>Pluto Site, Gainsborough Road (part)</t>
  </si>
  <si>
    <t>NN18 0RH</t>
  </si>
  <si>
    <t>BFR C38</t>
  </si>
  <si>
    <t>Corby Motors, George Street / Cottingham Road</t>
  </si>
  <si>
    <t>George Street / Cottingham Road</t>
  </si>
  <si>
    <t>NN17 1QE</t>
  </si>
  <si>
    <t>BFR K1</t>
  </si>
  <si>
    <t>Lawrences Factory</t>
  </si>
  <si>
    <t>Gladstone Street</t>
  </si>
  <si>
    <t>NN14 2RL</t>
  </si>
  <si>
    <t>BFR K4</t>
  </si>
  <si>
    <t>Factory adjacent to</t>
  </si>
  <si>
    <t>52 Lawson Street</t>
  </si>
  <si>
    <t>NN16 8XU</t>
  </si>
  <si>
    <t>SHLAA site 738.</t>
  </si>
  <si>
    <t>Site previously assessed as SHLAA site 738. Site currently in active use as car park/hand car wash/sales and has been discounted on this basis. This is, however, open to review if this use were to stop/the site to become avalable in future.</t>
  </si>
  <si>
    <t>BFR K5</t>
  </si>
  <si>
    <t>Ise Garden Centre</t>
  </si>
  <si>
    <t>Warkton Lane</t>
  </si>
  <si>
    <t>NN15 5AA</t>
  </si>
  <si>
    <t>Site is in active use as a garden centre and unavailable for development. Discounted from further assessment on this basis.</t>
  </si>
  <si>
    <t>BFR K6</t>
  </si>
  <si>
    <t>Cooper's Coaches</t>
  </si>
  <si>
    <t>Desborough Road</t>
  </si>
  <si>
    <t>NN14 6JZ</t>
  </si>
  <si>
    <t>BFR K7</t>
  </si>
  <si>
    <t>Glendon Ironworks</t>
  </si>
  <si>
    <t>Sackville Street</t>
  </si>
  <si>
    <t>NN16 9DN</t>
  </si>
  <si>
    <t>Site is in active use as Billsons Steel Services and unavailable for development. Discounted from further assessment on this basis.</t>
  </si>
  <si>
    <t>BFR K9</t>
  </si>
  <si>
    <t>Geddington Sawmill</t>
  </si>
  <si>
    <t>Grafton Road</t>
  </si>
  <si>
    <t>NN14 1AJ</t>
  </si>
  <si>
    <t>SHLAA Site 1075</t>
  </si>
  <si>
    <t>Site previously assessed as SHLAA site 1075. Part of site is in active use as premises of English Hardwoods. Residual area beyond this is under tree-cover and does not meet the definition of PDL. Site has been excluded from further assessment on this basis.</t>
  </si>
  <si>
    <t>BFR K10</t>
  </si>
  <si>
    <t>Land at Barton Hall</t>
  </si>
  <si>
    <t>Barton Road</t>
  </si>
  <si>
    <t>NN15 5NW</t>
  </si>
  <si>
    <t>SHLAA site 1117</t>
  </si>
  <si>
    <t>Site previously assessed as SHLAA site 1117. Site is in active use as Barton Hall Hotel &amp; restaurant. Residual area beyond ths forms the hotel grounds and does not meet the definition of PDL. Site has been excluded from further assessment on this basis.</t>
  </si>
  <si>
    <t>Land At Ashley Road</t>
  </si>
  <si>
    <t xml:space="preserve">Potential housing allocation in Kettering Borough Council's Part 2 Local Plan
Planning permission exists for 2 dwellings in the vicinity of the existing farm but the assessment polygon for site K11 excludes these (KET/2012/0715 </t>
  </si>
  <si>
    <t xml:space="preserve">Previously assessed through SHLAA as site 1157.
Land is occupied by a farm in active use with modern agricultural barns. Swathes of the residual area constitute greenfield land. Removed from shortlist on this basis. </t>
  </si>
  <si>
    <t>BFR K12</t>
  </si>
  <si>
    <t>Loatlands school</t>
  </si>
  <si>
    <t>Harrington Road</t>
  </si>
  <si>
    <t>NN14 2LJ</t>
  </si>
  <si>
    <t>SHLAA site 1162</t>
  </si>
  <si>
    <t>Site previously assessed as SHLAA site 1162. Site is in active use as a primary school which has been recently expanded. Discounted from further assessment on this basis.</t>
  </si>
  <si>
    <t>BFR K13</t>
  </si>
  <si>
    <t>Eveden Factory 1</t>
  </si>
  <si>
    <t>Rothwell Road</t>
  </si>
  <si>
    <t>NN14 2PG</t>
  </si>
  <si>
    <t>SHLAA site 1163</t>
  </si>
  <si>
    <t>Site previously assessed as SHLAA site 1163. Site is in active use as a factory and has been excluded from further assessment on this basis.</t>
  </si>
  <si>
    <t>BFR K14</t>
  </si>
  <si>
    <t>Eveden Factory 2</t>
  </si>
  <si>
    <t>NN14 2NU</t>
  </si>
  <si>
    <t>SHLAA site 1164</t>
  </si>
  <si>
    <t>Site previously assessed as SHLAA site 1164. Site is in active use as a factory and has been excluded from further assessment on this basis.</t>
  </si>
  <si>
    <t>BFR K16</t>
  </si>
  <si>
    <t>Kettering Fire Station</t>
  </si>
  <si>
    <t>Headlands</t>
  </si>
  <si>
    <t>NN15 6BH</t>
  </si>
  <si>
    <t>SHLAA site 1166</t>
  </si>
  <si>
    <t>Site previously assessed as SHLAA site 1166. Site is in active use as as a fire station and has been excluded from further assessment on this basis.</t>
  </si>
  <si>
    <t>BFR K18</t>
  </si>
  <si>
    <t>Cohens Yard</t>
  </si>
  <si>
    <t>A43 Northampton Road</t>
  </si>
  <si>
    <t>NN14 1EG</t>
  </si>
  <si>
    <t xml:space="preserve">This site has planning permission for 5 no. units (B1, B1c, B2 and B8) with associated works pursuant to application KET/2015/0911 (approved in March ’16).  Site is therefore considered unavailable for housing and excluded. </t>
  </si>
  <si>
    <t>BFR K19</t>
  </si>
  <si>
    <t>Wadcroft</t>
  </si>
  <si>
    <t>NN16 8DQ</t>
  </si>
  <si>
    <t>Kettering Town Centre Area Action Plan allocation SHQ1 -Wadcroft/Newlands Phase</t>
  </si>
  <si>
    <t xml:space="preserve">Site is allocated through the Kettering Town Centre Area Action Plan (site SHQ1 -Wadcroft/Newlands Phase ) for retail uses. It has been discounted for further assessment on this basis. </t>
  </si>
  <si>
    <t>BFR K20</t>
  </si>
  <si>
    <t>Hogs Head/ Queen St/ Horsemarket</t>
  </si>
  <si>
    <t xml:space="preserve">Queen Street </t>
  </si>
  <si>
    <t>NN16 0BZ</t>
  </si>
  <si>
    <t>BFR K21</t>
  </si>
  <si>
    <t>Former Bus Depot</t>
  </si>
  <si>
    <t>Harborough Road</t>
  </si>
  <si>
    <t>NN14 2QY</t>
  </si>
  <si>
    <t>Site is in active use and has been excluded from further assessment on this basis.</t>
  </si>
  <si>
    <t>BFR K22</t>
  </si>
  <si>
    <t>McAlpine, Pytchley Lodge Industrial Estate</t>
  </si>
  <si>
    <t>Land to the north of the A14</t>
  </si>
  <si>
    <t>NN15 6NL</t>
  </si>
  <si>
    <t xml:space="preserve">Site is located on the Pytchley Lodge industrial estate is being actived used by McAlpines for industrial purposes. The A14 trunk road is immediately west of the site. Area is considered unsuitable for housing development. Site has been excluded from further assessment on this basis. </t>
  </si>
  <si>
    <t>BFR K27</t>
  </si>
  <si>
    <t>Disused Nightclub</t>
  </si>
  <si>
    <t>Pytchley Lodge Road</t>
  </si>
  <si>
    <t>NN15 6JQ</t>
  </si>
  <si>
    <t>Planning permission for self-storage purposes pursuant to application KET/2015/0216 (Change of use of land to B8 to allow self storage)</t>
  </si>
  <si>
    <t xml:space="preserve">Site of the former XS nightclub on the Pytchley Lodge industrial estate. Currently in use for self-storage purposes pursuant to application KET/2015/0216 (Change of use of land to B8 to allow self storage). Site has been excluded from further assessment on this basis. </t>
  </si>
  <si>
    <t>BFR K28</t>
  </si>
  <si>
    <t>Site O</t>
  </si>
  <si>
    <t>NN16 8TJ</t>
  </si>
  <si>
    <t>Kettering Town Centre Area Action Plan allocation NRQ8: Meadow Road/Jutland Wa</t>
  </si>
  <si>
    <t>Site is below the 0.25ha assessment threshold. Site is also an existing TCAAP allocation for 18 dwellings (NRQ8: Meadow Road/Jutland Way) and is also subject to an existing permission for 5 dwellings. Discounted from further assessment on this basis.</t>
  </si>
  <si>
    <t>BFR K31</t>
  </si>
  <si>
    <t>Land East of Kettering Station</t>
  </si>
  <si>
    <t>NN15 7HW</t>
  </si>
  <si>
    <t>Planning permission for pay and display car park pursuant to KET/2008/0631</t>
  </si>
  <si>
    <t xml:space="preserve">Site currently in use as pay and display car park at Kettering Train Station pursuant to permission KET/2008/0631. Site has been excluded from further assessment on this basis. </t>
  </si>
  <si>
    <t>BFR K32</t>
  </si>
  <si>
    <t>Newlands Phase 1</t>
  </si>
  <si>
    <t>NN16 8JL</t>
  </si>
  <si>
    <t>BFR K33</t>
  </si>
  <si>
    <t>Land off Jutland Way</t>
  </si>
  <si>
    <t>Jutland Way</t>
  </si>
  <si>
    <t>BFR K36</t>
  </si>
  <si>
    <t>AE Smith and Sons</t>
  </si>
  <si>
    <t>Horsemarket/Carrington Street</t>
  </si>
  <si>
    <t>NN16 0DQ</t>
  </si>
  <si>
    <t>Site is below the 0.25ha assessment threshold and is in active use as a car sales garage pursuant to permmisson KET/2007/0517. Discounted from further assessment on this basis.</t>
  </si>
  <si>
    <t>BFR K37</t>
  </si>
  <si>
    <t>Northampton House</t>
  </si>
  <si>
    <t>6 Station Road</t>
  </si>
  <si>
    <t>NN15 7BZ</t>
  </si>
  <si>
    <t>Site is below the 0.25ha assessment threshold and is in active use as a funeral parlour pursuant to permisson KET/2014/0146. Discounted from further assessment.</t>
  </si>
  <si>
    <t>BFR E2</t>
  </si>
  <si>
    <t>34/36/Warehouse Rear of 34</t>
  </si>
  <si>
    <t>NN10 0PW</t>
  </si>
  <si>
    <t xml:space="preserve">Discount on the basis of active use. </t>
  </si>
  <si>
    <t>BFR E4</t>
  </si>
  <si>
    <t>Factory (48-74)</t>
  </si>
  <si>
    <t>Portland Road</t>
  </si>
  <si>
    <t>NN10 0DJ</t>
  </si>
  <si>
    <t>BFR E5</t>
  </si>
  <si>
    <t>(Car Park at) The Ferrers School</t>
  </si>
  <si>
    <t>Queensway</t>
  </si>
  <si>
    <t>NN10 8LS</t>
  </si>
  <si>
    <t xml:space="preserve">Site in active use as a school car park. Considered unavailable for development. </t>
  </si>
  <si>
    <t>BFR E6</t>
  </si>
  <si>
    <t xml:space="preserve">Station Road </t>
  </si>
  <si>
    <t>Oundle</t>
  </si>
  <si>
    <t>PE8 4DT</t>
  </si>
  <si>
    <t>Site is occupied by Pick Arthey Oundle and in current use as a car dealership. No information available to assume this to change. Considered unavailable for development.</t>
  </si>
  <si>
    <t>BFR E7</t>
  </si>
  <si>
    <t>21-29</t>
  </si>
  <si>
    <t>Irchester Road</t>
  </si>
  <si>
    <t>NN10 9TL</t>
  </si>
  <si>
    <t>Site is in active use. Occupied by DB Shoes. No information available to assume this to change. Considered unavailable for development.</t>
  </si>
  <si>
    <t>BFR E8</t>
  </si>
  <si>
    <t>(Garage) 35</t>
  </si>
  <si>
    <t>NN9 6HT</t>
  </si>
  <si>
    <t>Site is in active use. Occupied by Gells of Raunds. No information available to assume this to change. Considered unavailable for development.</t>
  </si>
  <si>
    <t>BFR E9</t>
  </si>
  <si>
    <t>Public car park (SELA E10)</t>
  </si>
  <si>
    <t>NN10 9YS</t>
  </si>
  <si>
    <t>Site includes a school, car park and Open Ground. Considered unsuitable for development.</t>
  </si>
  <si>
    <t>BFR E10</t>
  </si>
  <si>
    <t>Car Park Rear of High Street</t>
  </si>
  <si>
    <t>St Peters Way</t>
  </si>
  <si>
    <t>NN9 5SB</t>
  </si>
  <si>
    <t>BFR E11</t>
  </si>
  <si>
    <t>Rectory Road</t>
  </si>
  <si>
    <t>NN10 0PQ</t>
  </si>
  <si>
    <t>Active uses</t>
  </si>
  <si>
    <t>BFR E12</t>
  </si>
  <si>
    <t>Titty Ho Motor Company</t>
  </si>
  <si>
    <t>Grove Street</t>
  </si>
  <si>
    <t>NN9 6TT</t>
  </si>
  <si>
    <t>Active use as Titty Ho Motor Company</t>
  </si>
  <si>
    <t>BFR E13</t>
  </si>
  <si>
    <t>Land r/o 95-103 High Street and Rushden Delivery Office</t>
  </si>
  <si>
    <t>College Street</t>
  </si>
  <si>
    <t>NN10 0RT</t>
  </si>
  <si>
    <t>BFR E14</t>
  </si>
  <si>
    <t>Builders Yard, 150</t>
  </si>
  <si>
    <t>NN10 0AN</t>
  </si>
  <si>
    <t>BFR E15</t>
  </si>
  <si>
    <t>Station Road Garage</t>
  </si>
  <si>
    <t>NN10 9UA</t>
  </si>
  <si>
    <t>BFR E16</t>
  </si>
  <si>
    <t>Factory (54-56)</t>
  </si>
  <si>
    <t>Spencer Road/Hayway</t>
  </si>
  <si>
    <t>NN10 6AE</t>
  </si>
  <si>
    <t>BFR E17</t>
  </si>
  <si>
    <t>Dunlop Footware Ltd/Annexe Leigh House</t>
  </si>
  <si>
    <t>BFR E18</t>
  </si>
  <si>
    <t>Windmill Snooker Club</t>
  </si>
  <si>
    <t>Glassbrook Road/Miller Close</t>
  </si>
  <si>
    <t>NN10 9RP</t>
  </si>
  <si>
    <t>Active use</t>
  </si>
  <si>
    <t>BFR E19</t>
  </si>
  <si>
    <t>(Victoria House) 30</t>
  </si>
  <si>
    <t>NN9 5RG</t>
  </si>
  <si>
    <t>BFR E20</t>
  </si>
  <si>
    <t>Land to the West of the Car Park at Ferrers School.</t>
  </si>
  <si>
    <t>NN10 8BU</t>
  </si>
  <si>
    <t>BFR E21</t>
  </si>
  <si>
    <t>Youth Centre/Public Car Park and land to rear of</t>
  </si>
  <si>
    <t>Moor Road/Station Road</t>
  </si>
  <si>
    <t>NN10 9TP</t>
  </si>
  <si>
    <t>BFR E22</t>
  </si>
  <si>
    <t>80 (SELA E17)</t>
  </si>
  <si>
    <t>Irtlingborough</t>
  </si>
  <si>
    <t>NN9 5QE</t>
  </si>
  <si>
    <t>BFR E24</t>
  </si>
  <si>
    <t>Kemspton Components Factory</t>
  </si>
  <si>
    <t>Shirley Road</t>
  </si>
  <si>
    <t>NN10 6BZ</t>
  </si>
  <si>
    <t>BFR E25</t>
  </si>
  <si>
    <t>(Car Park opposite East Imperial Court)</t>
  </si>
  <si>
    <t>BFR E27</t>
  </si>
  <si>
    <t>Telephone Exchange, Drill Hall, Tyrells Factory Shop, Warehouse and Abbots Dairy</t>
  </si>
  <si>
    <t>Victoria Road/Albert Road</t>
  </si>
  <si>
    <t xml:space="preserve">Rushden </t>
  </si>
  <si>
    <t>NN10 0BX</t>
  </si>
  <si>
    <t>BFR E28</t>
  </si>
  <si>
    <t>Splash Leisure Pool, 64 (SELA E9)</t>
  </si>
  <si>
    <t>NN10 0PA</t>
  </si>
  <si>
    <t>BFR E29</t>
  </si>
  <si>
    <t>Bridge Street/Midland Road</t>
  </si>
  <si>
    <t>NN14 4LY</t>
  </si>
  <si>
    <t>BFR E30</t>
  </si>
  <si>
    <t>Rushden Indoor Bowling Club, 144 (adj. SELA E27)</t>
  </si>
  <si>
    <t>NN10 6AN</t>
  </si>
  <si>
    <t>BFR E31</t>
  </si>
  <si>
    <t>The Charles Parker Building/IIB House/Atlanta House</t>
  </si>
  <si>
    <t>NN10 8DN</t>
  </si>
  <si>
    <t>BFR E32</t>
  </si>
  <si>
    <t>The Pemberton Centre, HE, Car Park and Recycling centre</t>
  </si>
  <si>
    <t>Bates Way</t>
  </si>
  <si>
    <t>NN10 9RU</t>
  </si>
  <si>
    <t>BFR E33</t>
  </si>
  <si>
    <t>Land South of Braunstno Howe</t>
  </si>
  <si>
    <t>St.Osyths Lane</t>
  </si>
  <si>
    <t>PE8 4DP</t>
  </si>
  <si>
    <t>BFR E34</t>
  </si>
  <si>
    <t>St. Peters Road</t>
  </si>
  <si>
    <t>PE8 4NT</t>
  </si>
  <si>
    <t>BFR E35</t>
  </si>
  <si>
    <t>61/63//65 (SELA E17)</t>
  </si>
  <si>
    <t>BFR E36</t>
  </si>
  <si>
    <t>17-31 High Street</t>
  </si>
  <si>
    <t>NN14 4PL</t>
  </si>
  <si>
    <t>BFR E37</t>
  </si>
  <si>
    <t>NN14 4JL</t>
  </si>
  <si>
    <t>BFR E38</t>
  </si>
  <si>
    <t>Bull Ring and Church Walk</t>
  </si>
  <si>
    <t>Chruch Walk</t>
  </si>
  <si>
    <t>NN14 4QZ</t>
  </si>
  <si>
    <t>BFR E39</t>
  </si>
  <si>
    <t>Cattle Market</t>
  </si>
  <si>
    <t>NN14 4JT</t>
  </si>
  <si>
    <t>BFR E40</t>
  </si>
  <si>
    <t>Land south of Church Walk</t>
  </si>
  <si>
    <t>Church Walk</t>
  </si>
  <si>
    <t>Kings Cliffe</t>
  </si>
  <si>
    <t>PE8 6XD</t>
  </si>
  <si>
    <t>BFR E41</t>
  </si>
  <si>
    <t>Site of Scotts of Thrapston</t>
  </si>
  <si>
    <t>BFR E42</t>
  </si>
  <si>
    <t>Land at Village Farm</t>
  </si>
  <si>
    <t>North Street</t>
  </si>
  <si>
    <t>Titchmarsh</t>
  </si>
  <si>
    <t>NN14 3DA</t>
  </si>
  <si>
    <t>BFR E43</t>
  </si>
  <si>
    <t>Woodland Pytcheley Hunt Kennels</t>
  </si>
  <si>
    <t>Kennel Hill</t>
  </si>
  <si>
    <t>NN14 3HB</t>
  </si>
  <si>
    <t>BFR E44</t>
  </si>
  <si>
    <t>Brigstock Camp</t>
  </si>
  <si>
    <t>Stanion Road</t>
  </si>
  <si>
    <t>NN14 3FF</t>
  </si>
  <si>
    <t>Not within settlement</t>
  </si>
  <si>
    <t>BFR E45</t>
  </si>
  <si>
    <t xml:space="preserve">Easton Garage/ Exeter Arms </t>
  </si>
  <si>
    <t>21-23 Stamford Road</t>
  </si>
  <si>
    <t>PE9 3NP</t>
  </si>
  <si>
    <t xml:space="preserve">Active use as a Pub. Site includes Grade II Listed Exteter Arms pub. </t>
  </si>
  <si>
    <t>BFR E47</t>
  </si>
  <si>
    <t>STROMAG Ltd</t>
  </si>
  <si>
    <t>1/2/3/29 Wellingborough Road</t>
  </si>
  <si>
    <t>NN10 0XH</t>
  </si>
  <si>
    <t>BFR E49</t>
  </si>
  <si>
    <t>The Wharf</t>
  </si>
  <si>
    <t>PE8 4DE</t>
  </si>
  <si>
    <t>BFR E50</t>
  </si>
  <si>
    <t>Fairline Boats</t>
  </si>
  <si>
    <t>Oundle Marina, Barnwell Road</t>
  </si>
  <si>
    <t>PE8 5PB</t>
  </si>
  <si>
    <t>BFR E51</t>
  </si>
  <si>
    <t>Station Site</t>
  </si>
  <si>
    <t>NN9 5QF</t>
  </si>
  <si>
    <t>Not within settlement and possibly partly Greenfield.</t>
  </si>
  <si>
    <t>BFR E52</t>
  </si>
  <si>
    <t>Woodland Agricultural Services</t>
  </si>
  <si>
    <t>Petrol filling Station, Sudborough Road</t>
  </si>
  <si>
    <t>NN14 3HT</t>
  </si>
  <si>
    <t>BFR E53</t>
  </si>
  <si>
    <t>British Steel, A6 Bypass</t>
  </si>
  <si>
    <t>Nene Park</t>
  </si>
  <si>
    <t>NN9 5UP</t>
  </si>
  <si>
    <t>BFR E54</t>
  </si>
  <si>
    <t>Storage Yard, Kings Cliffe Industrial Estate</t>
  </si>
  <si>
    <t>Wansford Road</t>
  </si>
  <si>
    <t>PE8 6PB</t>
  </si>
  <si>
    <t>BFR E55</t>
  </si>
  <si>
    <t xml:space="preserve">Land south side of </t>
  </si>
  <si>
    <t>Top Close</t>
  </si>
  <si>
    <t>NN14 4PQ</t>
  </si>
  <si>
    <t>BFR E57</t>
  </si>
  <si>
    <t>The Growing Garden</t>
  </si>
  <si>
    <t>Barnwell</t>
  </si>
  <si>
    <t>PE8 5PD</t>
  </si>
  <si>
    <t>BFR E58</t>
  </si>
  <si>
    <t>Elliots Yard/Sewage Works</t>
  </si>
  <si>
    <t>Park Street</t>
  </si>
  <si>
    <t>PE8 6XN</t>
  </si>
  <si>
    <t>BFR E60</t>
  </si>
  <si>
    <t>Abbot House</t>
  </si>
  <si>
    <t>Glapthorn Road</t>
  </si>
  <si>
    <t>PE8 4JF</t>
  </si>
  <si>
    <t>BFR E62</t>
  </si>
  <si>
    <t>Carr Brothers Storage Depot</t>
  </si>
  <si>
    <t>Upper Higham Lane</t>
  </si>
  <si>
    <t>NN10 0SU</t>
  </si>
  <si>
    <t>BFR E63</t>
  </si>
  <si>
    <t>Land between Prospect Avenue and Shirley Road</t>
  </si>
  <si>
    <t>NN10 6DQ</t>
  </si>
  <si>
    <t>BFR E64</t>
  </si>
  <si>
    <t>Former Pemberton School</t>
  </si>
  <si>
    <t>Highfield Road</t>
  </si>
  <si>
    <t>NN10 9TG</t>
  </si>
  <si>
    <t>BFR E68</t>
  </si>
  <si>
    <t>Crossways</t>
  </si>
  <si>
    <t>1 Chelveston Road</t>
  </si>
  <si>
    <t>NN9 6DA</t>
  </si>
  <si>
    <t>BFR W1</t>
  </si>
  <si>
    <t>Land adjacent to Christchurch House</t>
  </si>
  <si>
    <t>NN8 1LD</t>
  </si>
  <si>
    <t>BFR W2</t>
  </si>
  <si>
    <t>53 to 55</t>
  </si>
  <si>
    <t>Sanders Road</t>
  </si>
  <si>
    <t>NN8 4NL</t>
  </si>
  <si>
    <t>BFR W3</t>
  </si>
  <si>
    <t>Land to the rear of The Swan Public House</t>
  </si>
  <si>
    <t>NN6 0NT</t>
  </si>
  <si>
    <t>BFR W4</t>
  </si>
  <si>
    <t>Land surrounding</t>
  </si>
  <si>
    <t>Titley Bank Avenue</t>
  </si>
  <si>
    <t>NN6 0LA</t>
  </si>
  <si>
    <t>BFR W5</t>
  </si>
  <si>
    <t>21c-21d</t>
  </si>
  <si>
    <t>Orchard Road</t>
  </si>
  <si>
    <t>NN9 5JG</t>
  </si>
  <si>
    <t>BFR W6</t>
  </si>
  <si>
    <t>Parsons Hall</t>
  </si>
  <si>
    <t>NN29 7AB</t>
  </si>
  <si>
    <t>High Street, Wollaston</t>
  </si>
  <si>
    <t>TPO's exist on the site (TPO Area T9/81)</t>
  </si>
  <si>
    <t>Previously assessed through SHLAA as site 868. This is a large site comprising both brownfield and greenfield elements. The Brownfield elements are currently in use (and been subject to recent redevelopment) and are therefore considered unavailable for development.</t>
  </si>
  <si>
    <t>BFR W8</t>
  </si>
  <si>
    <t>Land at Scott Bader</t>
  </si>
  <si>
    <t>NN29 7SY</t>
  </si>
  <si>
    <t>BFR W9</t>
  </si>
  <si>
    <t>27-37 Eastfield Road</t>
  </si>
  <si>
    <t>NN29 7RS</t>
  </si>
  <si>
    <t>BFR W11</t>
  </si>
  <si>
    <t>Depot</t>
  </si>
  <si>
    <t>25 Gold Street</t>
  </si>
  <si>
    <t>NN8 4QY</t>
  </si>
  <si>
    <t>BFR W13</t>
  </si>
  <si>
    <t>The Hope Centre</t>
  </si>
  <si>
    <t>Guillemot Lane</t>
  </si>
  <si>
    <t>NN8 4TJ</t>
  </si>
  <si>
    <t>BFR W14</t>
  </si>
  <si>
    <t>NN8 5BP</t>
  </si>
  <si>
    <t>BFR W16</t>
  </si>
  <si>
    <t>Teamwork Wellingborough</t>
  </si>
  <si>
    <t>30a Oxford Street</t>
  </si>
  <si>
    <t>NN8 3HB</t>
  </si>
  <si>
    <t>BFR W17</t>
  </si>
  <si>
    <t>Job Centre</t>
  </si>
  <si>
    <t>Lothersdale House, West Villa Road</t>
  </si>
  <si>
    <t>NN8 4LU</t>
  </si>
  <si>
    <t>BFR W18</t>
  </si>
  <si>
    <t>Fairlawn Centre</t>
  </si>
  <si>
    <t>Spring Gardens</t>
  </si>
  <si>
    <t>NN8 4HY</t>
  </si>
  <si>
    <t>BFR W21</t>
  </si>
  <si>
    <t>Chevron Traffic Management</t>
  </si>
  <si>
    <t xml:space="preserve">Thrapston Road </t>
  </si>
  <si>
    <t>NN9 5DG</t>
  </si>
  <si>
    <t>BFR W22</t>
  </si>
  <si>
    <t>Wollaston 2</t>
  </si>
  <si>
    <t>NN29 7RG</t>
  </si>
  <si>
    <t>VNN00481</t>
  </si>
  <si>
    <t>BFR W23</t>
  </si>
  <si>
    <t>Scott Bader Co Ltd</t>
  </si>
  <si>
    <t>NN29 7RH</t>
  </si>
  <si>
    <t>BFR W24</t>
  </si>
  <si>
    <t>35a</t>
  </si>
  <si>
    <t>Irthlingborough Road</t>
  </si>
  <si>
    <t>NN9 5EW</t>
  </si>
  <si>
    <t>BFR W25</t>
  </si>
  <si>
    <t>Burton Road</t>
  </si>
  <si>
    <t>NN9 5DT</t>
  </si>
  <si>
    <t>BFR W26</t>
  </si>
  <si>
    <t>28-30</t>
  </si>
  <si>
    <t>NN9 5HX</t>
  </si>
  <si>
    <t>BFR W27</t>
  </si>
  <si>
    <t>Land between</t>
  </si>
  <si>
    <t>143-155 Doddington Road</t>
  </si>
  <si>
    <t>NN6 0NW</t>
  </si>
  <si>
    <t>BFR W29</t>
  </si>
  <si>
    <t>Former Abbatoir Factory</t>
  </si>
  <si>
    <t>NN8 1RA</t>
  </si>
  <si>
    <t>BFR W31</t>
  </si>
  <si>
    <t>Nene Wharf</t>
  </si>
  <si>
    <t xml:space="preserve">Turnells Mill Lane </t>
  </si>
  <si>
    <t>NN8 2ED</t>
  </si>
  <si>
    <t>BFR W33</t>
  </si>
  <si>
    <t>NN8 4BW</t>
  </si>
  <si>
    <t>BFR W34</t>
  </si>
  <si>
    <t>Plot 66</t>
  </si>
  <si>
    <t>Finedon Road Industrial Estate, Sanders Road</t>
  </si>
  <si>
    <t>NN8 4HN</t>
  </si>
  <si>
    <t>Not suitable for Housing</t>
  </si>
  <si>
    <t>BFR W35</t>
  </si>
  <si>
    <t>Top of Bradfield Road</t>
  </si>
  <si>
    <t>Finedon Road Industrial Estate</t>
  </si>
  <si>
    <t>NN8 4TG</t>
  </si>
  <si>
    <t>BFR W37</t>
  </si>
  <si>
    <t>28-32</t>
  </si>
  <si>
    <t>Mallard Close</t>
  </si>
  <si>
    <t>NN6 0LG</t>
  </si>
  <si>
    <t>BFR W38</t>
  </si>
  <si>
    <t>Site B: TCAAP</t>
  </si>
  <si>
    <t>Vauxhall Town Centre</t>
  </si>
  <si>
    <t>NN8 4QA</t>
  </si>
  <si>
    <t>BFR W39</t>
  </si>
  <si>
    <t>Site D: TCAAP</t>
  </si>
  <si>
    <t>NN8 4LG</t>
  </si>
  <si>
    <t>BFR W40</t>
  </si>
  <si>
    <t>Site E: TCAAP</t>
  </si>
  <si>
    <t>Tresham College</t>
  </si>
  <si>
    <t>NN8 4PT</t>
  </si>
  <si>
    <t>Allocation for education establishment.</t>
  </si>
  <si>
    <t>BFR W41</t>
  </si>
  <si>
    <t>Site E2: TCAAP</t>
  </si>
  <si>
    <t>Market Square</t>
  </si>
  <si>
    <t>NN8 1AL</t>
  </si>
  <si>
    <t>BFR W43</t>
  </si>
  <si>
    <t>47-61</t>
  </si>
  <si>
    <t>Havelock Street</t>
  </si>
  <si>
    <t>BFR W44</t>
  </si>
  <si>
    <t>Former Siemens Unit</t>
  </si>
  <si>
    <t>90 Dennington Road</t>
  </si>
  <si>
    <t>NN8 2QW</t>
  </si>
  <si>
    <t>Industrial site not suitable for housing. Development for housing would mean a loss of employment land.</t>
  </si>
  <si>
    <t>Link to Map of Shortlisted Sites:</t>
  </si>
  <si>
    <t xml:space="preserve">Link to Criteria against which shortlisted (non-permissioned) sites have been assessed: </t>
  </si>
  <si>
    <t>Link to Flow Chart against which the long list of sites have been assessed:</t>
  </si>
  <si>
    <t>North Northamptonshire Pilot Brownfield Register: Summary of Site Assessment Scores</t>
  </si>
  <si>
    <t>Site is in current use as a Gefco car storage facility.</t>
  </si>
  <si>
    <t>Majority of site is in public sector ownership, but a handful of garages are private, therefore considered to be in mutiple ownership. Site discounted from further assessment/shortlist on this basis.</t>
  </si>
  <si>
    <t>Located within the boundary of the Corus Steel works. Wholly enveloped by industry. Not considered a suitable location for residential development and discounted for further assessment/shortlist on this basis.</t>
  </si>
  <si>
    <t>Site is in current use as a Gefco car storage facility and has been discounted for further assessment on this basis.</t>
  </si>
  <si>
    <t>Located within the boundary of the British American Tobacco works and envelopes a factory on site. Not considered a suitable location for residential development and discounted for further assessment/shortlist on this basis.</t>
  </si>
  <si>
    <t>Located adjacent to indsutrial premises within the Earlstrees Industrial estate. Not considered a suitable location for residential development and discounted for further assessment/shortlist on this basis.</t>
  </si>
  <si>
    <t>Site encompasses Studfall Junior School buildings and curtilage. School is in active use. Site has been discounted for further assessment/shortlist on this basis.</t>
  </si>
  <si>
    <t>Located within the boundary of the British American Tobacco works and envelopes a factory on site. Not considered a suitable location for residential development and discounted  for further assessment/shortlist on this basis.</t>
  </si>
  <si>
    <t>Site located on the Saxon Way West Industrial estate and surrounded by industrial premises. Not considered a suitable location for residential development and discounted for further assessment/shortlist on this basis.</t>
  </si>
  <si>
    <t>Site assessed as part of SHLAA (Site 163). The site incorporates a range of active uses which are in multiple ownerships (including a church, residential care home and recently completed apartments). Given these uses the site is considered unavailable for development and has been discounted for further assessment/shortlist on this basis.</t>
  </si>
  <si>
    <t>Site assessed as part of SHLAA (Site 211) but replotted to exclude greenfield element. Brownfield site in existing use through a number of businesses (multiple ownerships) so site has been discounted for further assessment/shortlist on this basis. Site is also below the 0.25ha assessment threshold.</t>
  </si>
  <si>
    <t>Site is located within the Earlstrees Industrial estate and is bounded by industrial buildings with the A6116 to the north. Not considered a suitable location for residential development and discounted for further assessment/shortlist on this basis.</t>
  </si>
  <si>
    <t>Site is located on an industrial site which is separate from adjacent Earlstrees Industrial estate. Not considered a suitable location for residential development and discounted for further assessment/shortlist on this basis.</t>
  </si>
  <si>
    <t>Site is located on an industrial site which is separate from adjacent Earlstrees Industrial estate. Notwithstanding this, the site is not considered a suitable location for residential development and is discounted for further assessment/shortlist on this basis.</t>
  </si>
  <si>
    <t>Site is located within the boundary of British American Tobacco's land and sandwiched industrial buildings. Considered to be bad neighbours in this respect and not an appropriate location for residential development as site is still in active use. Discounted for further assessment/shortlist on this basis.</t>
  </si>
  <si>
    <t>Site is within the boundary of Our Lady's Infant and Junior school and considered in active use. Discounted for further assessment/shortlist on this basis.</t>
  </si>
  <si>
    <t>P/P granted for Erection of a new industiral building - East part of site. Very industrial location which is not considered suitable for residential development. Site discounted from further assessment/shortlist on this basis.</t>
  </si>
  <si>
    <t>This site has been derived from SHLAA site 2052. Part of this site now benefits from planning permission for town centre redevelopment (13/00363/DPA). Site BFR C29 represents the residual element of the original SHLAA site. However, it is currently unavailable for development due to existing uses and residential development in this location is considered unsuitable so it has been discounted for further assessment/shortlist on this basis</t>
  </si>
  <si>
    <t>Site is below the 0.25ha assessment threshold. It has been discounted for further assessment/shortlist on this basis.</t>
  </si>
  <si>
    <t>Site has planning permission for non-housing use (15/00320/COU - change of use from B2 to B8 to enable surface car storage in conjunction with adjacent sites already benefiting from B8. Forming new ground levels and providing access roads in Tarmac. Closing up former Genner Road to incorporate in the site). Site has been discounted for further assessment/shortlist on this basis.</t>
  </si>
  <si>
    <t>Site provides a buffer between the retail park and the railway line and is therefore not considered suitable for residential development.  Site has been discounted for further assessment/shortlist on this basis.</t>
  </si>
  <si>
    <t>Planning application (reference 15/00320/COU) is pending for change of use from B2 to B8. Site is located on the Willowbrook Industrial estate and is bounded by industrial buildings. Site not considered to provide a suitable residential amenity and has been discounted for further assessment/shortlist on this basis.</t>
  </si>
  <si>
    <t>Site is below the 0.25ha assessment threshold. Discounted for further assessment/shortlist on this basis.</t>
  </si>
  <si>
    <t>Site is located on the Willowbrook Industrial estate and is bounded by industrial buildings. Site in current use as a car park for adjacent industrial building. Site not considered to provide a suitable residential amenity and has been discounted for further assessment/shortlist on this basis.</t>
  </si>
  <si>
    <t>Site is in existing retail use and no information to suggest this is to change in near future. Site has been discounted for further assessment/shortlist on this basis</t>
  </si>
  <si>
    <t>Site has been saved for Employment purposes as Local Plan Allocation RU3-B (Shirley Road). Site is therefore considered unavailable for residential development and has been discounted for further assessment/shortlist on this basis.</t>
  </si>
  <si>
    <t>Garden Land site which does not meet the PDL definition. Site has been discounted for further assessment/shortlist on this basis</t>
  </si>
  <si>
    <t>Site is in active use as the headquarters of Fairline Boats and is discounted for further assessment/shortlist on this basis.</t>
  </si>
  <si>
    <t>Saved Local Plan Allocation FN2 (Milner Road) from the 2007 Local Plan for Wellingborough (30 dwellings).</t>
  </si>
  <si>
    <t>Site Status/Information</t>
  </si>
  <si>
    <t>Notes on the Flow Chart and Site Assessment Process:</t>
  </si>
  <si>
    <t>Site is located within the grounds of the Ferrers Specialist Arts College which is in active use. It has therefore been discounted for further assessment/shortlist on this basis.</t>
  </si>
  <si>
    <t>Site is located outside the settlement boundary for King's Cliffe and has been discounted for further assessment/shortlist on this basis.</t>
  </si>
  <si>
    <t>Site is a mix of dwellings, buildings and garden land. The latter does not  meet the definition of PDL and the former are in use. Site is considered unavailable for development and has been discounted for further assessment/shortlist on this basis.</t>
  </si>
  <si>
    <t xml:space="preserve">Site is in active use as the Diamonds business centre and the residual site area is greenfield. Site has been discounted for further assessment/shortlist on this basis. </t>
  </si>
  <si>
    <t>Site is in active use and has been discounted for further assessment/shortlist on this basis.</t>
  </si>
  <si>
    <t>There are a number of active uses on site including the Fairlawn Complementary Education Centre. Site has been discounted for further assessment/shortlist on this basis.</t>
  </si>
  <si>
    <t>Site is in active use and outside settlement boundary. Discounted for further assessment/shortlist on this basis.</t>
  </si>
  <si>
    <t>Site in active industrial uses. Discounted for further assessment/shortlist on this basis.</t>
  </si>
  <si>
    <t>Site is located on the Kings Cliffe Industrial Estate which is separate from Kings Cliffe and outside its settlement boundary. Site has been di scounted for further assessment/shortlist on this basis.</t>
  </si>
  <si>
    <t>Site is in active use for industrial purposes and is located outside the settlement boundary. Site has been discounted for further assessment/shortlist on this basis.</t>
  </si>
  <si>
    <t>Ownership issues mean development not possible/site not available. Site has been discounted for further assessment/shortlist on this basis.</t>
  </si>
  <si>
    <t>CHECK</t>
  </si>
  <si>
    <t xml:space="preserve">Previously assessed through SHLAA as site 2037.
The site has been subject to a bid to the HCA for Starter Homes funding and it was assumed that 40 dwellings could be delivered on the site. However, as part of an urban design review, consideration was also made of higher densities (flats) being deployed on site and assuming 100dph an alternative yield of 63 dwellings has been assumed.
</t>
  </si>
  <si>
    <t xml:space="preserve">Previously assessed through SHLAA as site 705.
Council owned site. Preference would be for affordable housing on site.
Different dwelling capaciites have been calculated for the site dependent on potential densities to be applied (taking account of the surrounding area). These entail either 17 houses at 50dph or 12 houses at 35 dph and these values take account (exclude) an area of the site under which a sewer easement runs. </t>
  </si>
  <si>
    <t xml:space="preserve">Previously assessed through SHLAA as site 2030.
The site has been subject to a bid to the HCA for Starter Homes funding and it was assumed that 40 dwellings could be delivered on the site. However, as part of an urban design review, consideration was also made of a mix of uses being deployed on site which reduces the developable area for housing (assuming 50dph)an alternative yield of 29 dwellings has been assumed.
</t>
  </si>
  <si>
    <t>NRQ 12:Bus Depot Site</t>
  </si>
  <si>
    <t xml:space="preserve">NRQ 4: Land North and East of </t>
  </si>
  <si>
    <t>Although the site is allocated for residential use only part of the site is Brownfield and the element which is (the barns) has been converted into small business units which  are in existing use. The site is therefore unavailable for development and has been discounted for further assessment/shortlist on this basis.</t>
  </si>
  <si>
    <t>Site is in commercial use as present.</t>
  </si>
  <si>
    <t>Although the site is allocated for residential development the site is currently in use for industrial purposes. The site is therefore unavailable for development and has been discounted for further assessment/shortlist on this basis.</t>
  </si>
  <si>
    <t>Although the site is allocated for residential development the site is currently in use as a Stagecoach bus depot. The site is therefore unavailable for development and has been discounted for further assessment/shortlist on this basis.</t>
  </si>
  <si>
    <t>2. Discounted Sites</t>
  </si>
  <si>
    <t>1. Link to Flow Chart</t>
  </si>
  <si>
    <t>3. Link to Assessment Criteria</t>
  </si>
  <si>
    <t>4. Register of Shortlisted Sites</t>
  </si>
  <si>
    <t xml:space="preserve">Site previously assessed as SHLAA site 680. The Council has resolved to grant planning permission for a new food store, subject to a S106 Agreement (pursuant to application KET/2010/0743). The site has been determined as unavailable for residential development on this basis and has been discounted for further assessment on this basis. </t>
  </si>
  <si>
    <t>SHLAA Ref</t>
  </si>
  <si>
    <t>Unknown</t>
  </si>
  <si>
    <t>Likely privately owned.</t>
  </si>
  <si>
    <t>The site has been subject to a bid to the HCA for Starter Homes funding and it was assumed that 15  dwellings could be delivered on the site. The site was analysed by the JPU's urban design team and an altenative capacity of 14 dwellings was proposed (and used as a minimum capacity assumption) reflective of an identified opportunity to improve access to the adjecent Green Infrastructure corridor which is possible both from Washbrook Road and to the rear of site. This would lead to a lower land take which has facilitated this minimum housing figure.</t>
  </si>
  <si>
    <r>
      <rPr>
        <sz val="8"/>
        <rFont val="Calibri"/>
        <family val="2"/>
        <scheme val="minor"/>
      </rPr>
      <t xml:space="preserve">Link to SHLAA Site Asssement Results: </t>
    </r>
    <r>
      <rPr>
        <u/>
        <sz val="8"/>
        <color theme="10"/>
        <rFont val="Calibri"/>
        <family val="2"/>
        <scheme val="minor"/>
      </rPr>
      <t xml:space="preserve">
http://www.nnjpu.org.uk/publications/docdetail.asp?docid=1323</t>
    </r>
  </si>
  <si>
    <r>
      <rPr>
        <sz val="8"/>
        <rFont val="Calibri"/>
        <family val="2"/>
        <scheme val="minor"/>
      </rPr>
      <t xml:space="preserve">Link to SHLAA Site Asssement Results: </t>
    </r>
    <r>
      <rPr>
        <u/>
        <sz val="8"/>
        <color theme="10"/>
        <rFont val="Calibri"/>
        <family val="2"/>
        <scheme val="minor"/>
      </rPr>
      <t xml:space="preserve">
http://www.nnjpu.org.uk/publications/docdetail.asp?docid=1324</t>
    </r>
    <r>
      <rPr>
        <sz val="11"/>
        <color theme="1"/>
        <rFont val="Calibri"/>
        <family val="2"/>
        <scheme val="minor"/>
      </rPr>
      <t/>
    </r>
  </si>
  <si>
    <r>
      <rPr>
        <sz val="8"/>
        <rFont val="Calibri"/>
        <family val="2"/>
        <scheme val="minor"/>
      </rPr>
      <t xml:space="preserve">Link to SHLAA Site Asssement Results: </t>
    </r>
    <r>
      <rPr>
        <u/>
        <sz val="8"/>
        <color theme="10"/>
        <rFont val="Calibri"/>
        <family val="2"/>
        <scheme val="minor"/>
      </rPr>
      <t xml:space="preserve">
http://www.nnjpu.org.uk/publications/docdetail.asp?docid=1325</t>
    </r>
    <r>
      <rPr>
        <sz val="11"/>
        <color theme="1"/>
        <rFont val="Calibri"/>
        <family val="2"/>
        <scheme val="minor"/>
      </rPr>
      <t/>
    </r>
  </si>
  <si>
    <r>
      <rPr>
        <sz val="8"/>
        <rFont val="Calibri"/>
        <family val="2"/>
        <scheme val="minor"/>
      </rPr>
      <t xml:space="preserve">Link to SHLAA Site Asssement Results: </t>
    </r>
    <r>
      <rPr>
        <u/>
        <sz val="8"/>
        <color theme="10"/>
        <rFont val="Calibri"/>
        <family val="2"/>
        <scheme val="minor"/>
      </rPr>
      <t xml:space="preserve">
http://www.nnjpu.org.uk/publications/docdetail.asp?docid=1326</t>
    </r>
    <r>
      <rPr>
        <sz val="11"/>
        <color theme="1"/>
        <rFont val="Calibri"/>
        <family val="2"/>
        <scheme val="minor"/>
      </rPr>
      <t/>
    </r>
  </si>
  <si>
    <r>
      <rPr>
        <sz val="8"/>
        <rFont val="Calibri"/>
        <family val="2"/>
        <scheme val="minor"/>
      </rPr>
      <t xml:space="preserve">Link to SHLAA Site Asssement Results: </t>
    </r>
    <r>
      <rPr>
        <u/>
        <sz val="8"/>
        <color theme="10"/>
        <rFont val="Calibri"/>
        <family val="2"/>
        <scheme val="minor"/>
      </rPr>
      <t xml:space="preserve">
http://www.nnjpu.org.uk/publications/docdetail.asp?docid=1327</t>
    </r>
    <r>
      <rPr>
        <sz val="11"/>
        <color theme="1"/>
        <rFont val="Calibri"/>
        <family val="2"/>
        <scheme val="minor"/>
      </rPr>
      <t/>
    </r>
  </si>
  <si>
    <t>Notes 1</t>
  </si>
  <si>
    <t>Notes 2</t>
  </si>
  <si>
    <t xml:space="preserve">Previously assessed through SHLAA as site 705.
</t>
  </si>
  <si>
    <t xml:space="preserve">Previously assessed through SHLAA as site 732.
</t>
  </si>
  <si>
    <t xml:space="preserve">Privately owned site with a landowner keen to redevelop.
Former stadium of Kettering Town Football Club. Site has not been used for footballing purposes for a number of years and now vacant. </t>
  </si>
  <si>
    <t xml:space="preserve">Previously assessed through SHLAA as site 1165.
</t>
  </si>
  <si>
    <t>Here it is assumed that development will only happen on the PDL element of site (and not the larger, wider site which includes extensive tracts of Greenfield). To derive these estimates it has been calculated that only 30% of the wider site is PDL so 70% of the overall site has been discounted for development.</t>
  </si>
  <si>
    <t xml:space="preserve">Previously assessed through SHLAA as site 893. 
</t>
  </si>
  <si>
    <t xml:space="preserve">Would likely want to incorporate historic façade on Roberts Street into any future proposals.
If the whole site was to come forward for redevelopment (irrespective of the current undetermined application), a density of 35dph has been assumed which could yield 25 houses. However, if the whole site not available for development, then only area covered by the George Cox building (c. 60% of the whole site area) would be developed which would lend itself to apartments. On this basis, a density of 70dph is assumed which could yield 14 flats. </t>
  </si>
  <si>
    <t>Allocated as Site G in the 2009 Wellingborough Town Centre Area Action Plan</t>
  </si>
  <si>
    <r>
      <rPr>
        <sz val="8"/>
        <rFont val="Calibri"/>
        <family val="2"/>
        <scheme val="minor"/>
      </rPr>
      <t>Link to East Nortamptonshire's Planning Application Search Portal:</t>
    </r>
    <r>
      <rPr>
        <u/>
        <sz val="8"/>
        <color theme="10"/>
        <rFont val="Calibri"/>
        <family val="2"/>
        <scheme val="minor"/>
      </rPr>
      <t xml:space="preserve">
http://pawebsrv.east-northamptonshire.gov.uk/online-applications/search.do?action=simple&amp;searchType=Application</t>
    </r>
  </si>
  <si>
    <t>Buildings on site are Grade II Factory Premises.</t>
  </si>
  <si>
    <t>14/02228/FUL - Extant planning permission for 5 dwellings.</t>
  </si>
  <si>
    <t>14/00683/FUL - Extant planning permission for 47 dwellings</t>
  </si>
  <si>
    <r>
      <t xml:space="preserve">This site has been identifed through a process developed to identify sites for a Pilot Brownfield Register for the North Northamptonshire area. Unless already benefitting from an existing consent for housing-led development (locally defined as extant planning permissions or local plan allocation), identification of a site on this register does </t>
    </r>
    <r>
      <rPr>
        <b/>
        <sz val="8"/>
        <color theme="1"/>
        <rFont val="Calibri"/>
        <family val="2"/>
        <scheme val="minor"/>
      </rPr>
      <t>NOT</t>
    </r>
    <r>
      <rPr>
        <sz val="8"/>
        <color theme="1"/>
        <rFont val="Calibri"/>
        <family val="2"/>
        <scheme val="minor"/>
      </rPr>
      <t xml:space="preserve"> constitute Permission in Principle at the current time. </t>
    </r>
  </si>
  <si>
    <t xml:space="preserve">Site previously assessed as SHLAA site 680. The Council has resolved to grant planning permission for a new food store, subject to a S106 Agreement (pursuant to application KET/2010/0743). </t>
  </si>
  <si>
    <t>Shlaa site 2055. Site formerly has permission for mixed employment use but this has lapsed.</t>
  </si>
  <si>
    <t>Allocated as Site C in the 2009 Wellingborough Town Centre Area Action Plan</t>
  </si>
  <si>
    <t>North of Headway,</t>
  </si>
  <si>
    <t>ex depot &amp; community centre</t>
  </si>
  <si>
    <t>BUILDERS YARD AT REAR OF GARDEN CENTRE</t>
  </si>
  <si>
    <t>Our Lady Walsingham Catholic Primary School</t>
  </si>
  <si>
    <t>GENNER ROAD</t>
  </si>
  <si>
    <t>Land off</t>
  </si>
  <si>
    <t>STEEL ROAD</t>
  </si>
  <si>
    <t>Pluto Site, Gainsborough Road (Part)</t>
  </si>
  <si>
    <t>GELDON IRONWORKS</t>
  </si>
  <si>
    <t>GEDDINGTON SAWMILL</t>
  </si>
  <si>
    <t>COHENS YARD</t>
  </si>
  <si>
    <t>HOGS HEAD/ Queen St/ Horsemarket</t>
  </si>
  <si>
    <t>NRQ11 - TCAAP</t>
  </si>
  <si>
    <t>DISUSED NIGHTCLUB</t>
  </si>
  <si>
    <t>NRQ4 - TCAAP</t>
  </si>
  <si>
    <t>LAND EAST OF KETTERING STATION</t>
  </si>
  <si>
    <t>TEMP CAR PARK</t>
  </si>
  <si>
    <t>Queen Street</t>
  </si>
  <si>
    <t>NORTHAMPTON HOUSE</t>
  </si>
  <si>
    <t>(Car Park at ) The Ferrers School</t>
  </si>
  <si>
    <t>Public Car Park (SELA E10)</t>
  </si>
  <si>
    <t>Land r/o 95/103 High Street and Rushden Delivery Office</t>
  </si>
  <si>
    <t>Builders yard, 150</t>
  </si>
  <si>
    <t>FORMER GARAGE SITE</t>
  </si>
  <si>
    <t>Land to the west of the Car Park at) Ferrers School</t>
  </si>
  <si>
    <t>(Car Park Opposite (east) Imperial Court)</t>
  </si>
  <si>
    <t>Telephone Exchange, Drill Hall, Tyrells, Factory Shop, Warehouse and Abbotts Dairy</t>
  </si>
  <si>
    <t>Bridge Street / Midland Road</t>
  </si>
  <si>
    <t>The Pembleton Centre, HE, Car Park and Recycling Centre (SELA E19)</t>
  </si>
  <si>
    <t>Land south of Braunstno Howe</t>
  </si>
  <si>
    <t>61/63/65 (61-65) (SELA E17)</t>
  </si>
  <si>
    <t>17 - 31 High Street</t>
  </si>
  <si>
    <t>BULL RING</t>
  </si>
  <si>
    <t>Land South of Church Walk</t>
  </si>
  <si>
    <t>Woodland Pytchley Hunt Kennels</t>
  </si>
  <si>
    <t>BRIGSTOCK CAMP</t>
  </si>
  <si>
    <t>21-23</t>
  </si>
  <si>
    <t>1/2/3/29</t>
  </si>
  <si>
    <t>THE WHARF</t>
  </si>
  <si>
    <t>OUNDLE MARINA</t>
  </si>
  <si>
    <t>STATION SITE</t>
  </si>
  <si>
    <t>PETROL FILLING STATION</t>
  </si>
  <si>
    <t>BRITISH STEEL</t>
  </si>
  <si>
    <t>KING'S CLIFFE INDUSTRIAL ESTATE</t>
  </si>
  <si>
    <t>LAND SOUTH SIDE</t>
  </si>
  <si>
    <t>THE GROWING GARDEN</t>
  </si>
  <si>
    <t>ELLIOTS YARD/ SEWAGE WORKS</t>
  </si>
  <si>
    <t>ABBOT HOUSE</t>
  </si>
  <si>
    <t>STORAGE DEPOT</t>
  </si>
  <si>
    <t>LAND BETWEEN PROSPECT AVENUE AND SHIRLEY ROAD</t>
  </si>
  <si>
    <t>FORMER PEMBERTON SCHOOL</t>
  </si>
  <si>
    <t>LAND ADJACENT CHRISTCHURCH HOUSE</t>
  </si>
  <si>
    <t>53 TO 55</t>
  </si>
  <si>
    <t>Fairlawn Centre Spring Gardens</t>
  </si>
  <si>
    <t>Chevron Traffic Management Ltd</t>
  </si>
  <si>
    <t>18 Burton Road</t>
  </si>
  <si>
    <t>28 &amp; 30 Burton Road</t>
  </si>
  <si>
    <t>Land between NN6 0NW</t>
  </si>
  <si>
    <t>FORMER ABATTOR- FACTORY</t>
  </si>
  <si>
    <t>NENE WHARF</t>
  </si>
  <si>
    <t>NEILSONS SIDINGS</t>
  </si>
  <si>
    <t>PLOT 68 FINEDON ROAD INDUSTRIAL ESTATE</t>
  </si>
  <si>
    <t>TOP OF BRADFIELD ROAD</t>
  </si>
  <si>
    <t>28 TO 32</t>
  </si>
  <si>
    <t>Site B TCAAP - Vaukhall Dealership</t>
  </si>
  <si>
    <t>Site D TCAAP - Queen Street</t>
  </si>
  <si>
    <t>Site E1 TCAAP - Tresham Institute</t>
  </si>
  <si>
    <t>Site E2 TCAAP - Market Square</t>
  </si>
  <si>
    <t>47 – 61 Havelock Street, Wellingborough, NN8 4QA</t>
  </si>
  <si>
    <t>90 Denington Road – Former Siemens Unit</t>
  </si>
  <si>
    <r>
      <rPr>
        <sz val="8"/>
        <rFont val="Calibri"/>
        <family val="2"/>
        <scheme val="minor"/>
      </rPr>
      <t>See tabs '6.Shortlisted Site Assessments' and '7. Site Assessment Summaries' within this workbook for further information.</t>
    </r>
    <r>
      <rPr>
        <u/>
        <sz val="8"/>
        <color theme="10"/>
        <rFont val="Calibri"/>
        <family val="2"/>
        <scheme val="minor"/>
      </rPr>
      <t xml:space="preserve">
</t>
    </r>
    <r>
      <rPr>
        <sz val="8"/>
        <rFont val="Calibri"/>
        <family val="2"/>
        <scheme val="minor"/>
      </rPr>
      <t xml:space="preserve">See also: </t>
    </r>
    <r>
      <rPr>
        <u/>
        <sz val="8"/>
        <color theme="10"/>
        <rFont val="Calibri"/>
        <family val="2"/>
        <scheme val="minor"/>
      </rPr>
      <t>http://lvfusion.wellingborough.gov.uk/LocalViewWeb/Sites/inmyarea/#</t>
    </r>
  </si>
  <si>
    <r>
      <t xml:space="preserve">Access Issues.
</t>
    </r>
    <r>
      <rPr>
        <sz val="8"/>
        <rFont val="Calibri"/>
        <family val="2"/>
        <scheme val="minor"/>
      </rPr>
      <t>See tabs '6.Shortlisted Site Assessments' and '7. Site Assessment Summaries' within this workbook for further information.</t>
    </r>
    <r>
      <rPr>
        <u/>
        <sz val="8"/>
        <color theme="10"/>
        <rFont val="Calibri"/>
        <family val="2"/>
        <scheme val="minor"/>
      </rPr>
      <t xml:space="preserve">
</t>
    </r>
    <r>
      <rPr>
        <sz val="8"/>
        <rFont val="Calibri"/>
        <family val="2"/>
        <scheme val="minor"/>
      </rPr>
      <t xml:space="preserve">See also: </t>
    </r>
    <r>
      <rPr>
        <u/>
        <sz val="8"/>
        <color theme="10"/>
        <rFont val="Calibri"/>
        <family val="2"/>
        <scheme val="minor"/>
      </rPr>
      <t>http://lvfusion.wellingborough.gov.uk/LocalViewWeb/Sites/inmyarea/#</t>
    </r>
  </si>
  <si>
    <r>
      <rPr>
        <sz val="8"/>
        <rFont val="Calibri"/>
        <family val="2"/>
        <scheme val="minor"/>
      </rPr>
      <t xml:space="preserve">A sewer easement crosses the site.
See tabs '6.Shortlisted Site Assessments' and '7. Site Assessment Summaries' within this workbook for further information.
See also: </t>
    </r>
    <r>
      <rPr>
        <u/>
        <sz val="8"/>
        <color theme="10"/>
        <rFont val="Calibri"/>
        <family val="2"/>
        <scheme val="minor"/>
      </rPr>
      <t>http://maps.kettering.gov.uk/</t>
    </r>
  </si>
  <si>
    <r>
      <rPr>
        <sz val="8"/>
        <rFont val="Calibri"/>
        <family val="2"/>
        <scheme val="minor"/>
      </rPr>
      <t xml:space="preserve">See tabs '6.Shortlisted Site Assessments' and '7. Site Assessment Summaries' within this workbook for further information.
See also: </t>
    </r>
    <r>
      <rPr>
        <u/>
        <sz val="8"/>
        <color theme="10"/>
        <rFont val="Calibri"/>
        <family val="2"/>
        <scheme val="minor"/>
      </rPr>
      <t>http://maps.kettering.gov.uk/</t>
    </r>
  </si>
  <si>
    <r>
      <rPr>
        <sz val="8"/>
        <rFont val="Calibri"/>
        <family val="2"/>
        <scheme val="minor"/>
      </rPr>
      <t xml:space="preserve">TPO's exist on the site (TPO 2008 No6).
See tabs '6.Shortlisted Site Assessments' and '7. Site Assessment Summaries' within this workbook for further information.
See also: </t>
    </r>
    <r>
      <rPr>
        <u/>
        <sz val="8"/>
        <color theme="10"/>
        <rFont val="Calibri"/>
        <family val="2"/>
        <scheme val="minor"/>
      </rPr>
      <t>http://maps.kettering.gov.uk/</t>
    </r>
  </si>
  <si>
    <r>
      <rPr>
        <sz val="8"/>
        <rFont val="Calibri"/>
        <family val="2"/>
        <scheme val="minor"/>
      </rPr>
      <t>See tabs '6.Shortlisted Site Assessments' and '7. Site Assessment Summaries' within this workbook for further information.</t>
    </r>
    <r>
      <rPr>
        <u/>
        <sz val="8"/>
        <color theme="10"/>
        <rFont val="Calibri"/>
        <family val="2"/>
        <scheme val="minor"/>
      </rPr>
      <t xml:space="preserve">
</t>
    </r>
    <r>
      <rPr>
        <sz val="8"/>
        <rFont val="Calibri"/>
        <family val="2"/>
        <scheme val="minor"/>
      </rPr>
      <t xml:space="preserve">See also: </t>
    </r>
    <r>
      <rPr>
        <u/>
        <sz val="8"/>
        <color theme="10"/>
        <rFont val="Calibri"/>
        <family val="2"/>
        <scheme val="minor"/>
      </rPr>
      <t xml:space="preserve">http://lv3.east-northamptonshire.gov.uk/LocalView/Sites/localview/
</t>
    </r>
  </si>
  <si>
    <r>
      <rPr>
        <sz val="8"/>
        <rFont val="Calibri"/>
        <family val="2"/>
        <scheme val="minor"/>
      </rPr>
      <t xml:space="preserve">KET/2014/0233 - 80 dwellings approved 27.11.15
Details are available here: </t>
    </r>
    <r>
      <rPr>
        <u/>
        <sz val="8"/>
        <color theme="10"/>
        <rFont val="Calibri"/>
        <family val="2"/>
        <scheme val="minor"/>
      </rPr>
      <t>http://www.kettering.gov.uk/planningApplication?thisWeek=0&amp;appNumber=KET%2F2014%2F0233&amp;submit=Go</t>
    </r>
  </si>
  <si>
    <r>
      <rPr>
        <sz val="8"/>
        <rFont val="Calibri"/>
        <family val="2"/>
        <scheme val="minor"/>
      </rPr>
      <t>Former Leisure Centre has been demolished. Site has been subject to an application for 304 dwellings (KET/2016/0044) albeit this was refused on 26/05/2016.
Details are available here:</t>
    </r>
    <r>
      <rPr>
        <u/>
        <sz val="8"/>
        <color theme="10"/>
        <rFont val="Calibri"/>
        <family val="2"/>
        <scheme val="minor"/>
      </rPr>
      <t xml:space="preserve"> http://www.kettering.gov.uk/planningApplication?thisWeek=0&amp;appNumber=KET%2F2016%2F0044&amp;submit=Go </t>
    </r>
  </si>
  <si>
    <r>
      <rPr>
        <sz val="8"/>
        <rFont val="Calibri"/>
        <family val="2"/>
        <scheme val="minor"/>
      </rPr>
      <t xml:space="preserve">KET/2013/0750 - 69 dwellings - approved 27.06.14
Details are available here: </t>
    </r>
    <r>
      <rPr>
        <u/>
        <sz val="8"/>
        <color theme="10"/>
        <rFont val="Calibri"/>
        <family val="2"/>
        <scheme val="minor"/>
      </rPr>
      <t xml:space="preserve">http://www.kettering.gov.uk/planningApplication?thisWeek=0&amp;appNumber=KET%2F2013%2F0750&amp;submit=Go </t>
    </r>
  </si>
  <si>
    <r>
      <rPr>
        <sz val="8"/>
        <rFont val="Calibri"/>
        <family val="2"/>
        <scheme val="minor"/>
      </rPr>
      <t xml:space="preserve">Link to Wellingborough Town Centre Area Action Plan (2009): </t>
    </r>
    <r>
      <rPr>
        <u/>
        <sz val="8"/>
        <color theme="10"/>
        <rFont val="Calibri"/>
        <family val="2"/>
        <scheme val="minor"/>
      </rPr>
      <t xml:space="preserve">
http://www.wellingborough.gov.uk/info/200132/local_development_framework/1163/town_centre_area_action_plan_development_plan_document</t>
    </r>
  </si>
  <si>
    <t xml:space="preserve">Site is subject to a Starter Homes bid which is currently with the HCA for consideration.
</t>
  </si>
  <si>
    <r>
      <rPr>
        <sz val="8"/>
        <rFont val="Calibri"/>
        <family val="2"/>
        <scheme val="minor"/>
      </rPr>
      <t xml:space="preserve">The site is Saved Local Plan Allocation U1 (Leys Road/Highfield Road). This was allocated for 50 dwellings in the 2004 Local Plan. Details are available here: </t>
    </r>
    <r>
      <rPr>
        <u/>
        <sz val="8"/>
        <color theme="10"/>
        <rFont val="Calibri"/>
        <family val="2"/>
        <scheme val="minor"/>
      </rPr>
      <t xml:space="preserve">http://www.wellingborough.gov.uk/downloads/file/7155/local_plan_saved_policies_list
</t>
    </r>
    <r>
      <rPr>
        <u/>
        <sz val="8"/>
        <color theme="10"/>
        <rFont val="Calibri"/>
        <family val="2"/>
        <scheme val="minor"/>
      </rPr>
      <t xml:space="preserve">
</t>
    </r>
  </si>
  <si>
    <r>
      <rPr>
        <sz val="8"/>
        <rFont val="Calibri"/>
        <family val="2"/>
        <scheme val="minor"/>
      </rPr>
      <t xml:space="preserve">Saved Local Plan allocation Site U20 (Land to the East of Eastfield Road) in the 2004 Local Plan for housing and retained employment uses. Details are available here: </t>
    </r>
    <r>
      <rPr>
        <u/>
        <sz val="8"/>
        <color theme="10"/>
        <rFont val="Calibri"/>
        <family val="2"/>
        <scheme val="minor"/>
      </rPr>
      <t xml:space="preserve">http://www.wellingborough.gov.uk/downloads/file/7155/local_plan_saved_policies_list
</t>
    </r>
  </si>
  <si>
    <r>
      <rPr>
        <sz val="8"/>
        <rFont val="Calibri"/>
        <family val="2"/>
        <scheme val="minor"/>
      </rPr>
      <t xml:space="preserve">Site is vacant and has been subject to pre-application discussions. 
Saved Local Plan Allocation FN2 (Milner Road) from the 2007 Local Plan for Wellingborough (30 dwellings). Details are available here: </t>
    </r>
    <r>
      <rPr>
        <u/>
        <sz val="8"/>
        <color theme="10"/>
        <rFont val="Calibri"/>
        <family val="2"/>
        <scheme val="minor"/>
      </rPr>
      <t xml:space="preserve">http://www.wellingborough.gov.uk/downloads/file/7155/local_plan_saved_policies_list
</t>
    </r>
    <r>
      <rPr>
        <sz val="8"/>
        <rFont val="Calibri"/>
        <family val="2"/>
        <scheme val="minor"/>
      </rPr>
      <t xml:space="preserve">
Potential housing allocation in Borough Council of Wellingborough's Part 2 Local Plan</t>
    </r>
    <r>
      <rPr>
        <u/>
        <sz val="8"/>
        <color theme="10"/>
        <rFont val="Calibri"/>
        <family val="2"/>
        <scheme val="minor"/>
      </rPr>
      <t xml:space="preserve">
</t>
    </r>
  </si>
  <si>
    <r>
      <rPr>
        <sz val="8"/>
        <rFont val="Calibri"/>
        <family val="2"/>
        <scheme val="minor"/>
      </rPr>
      <t>Link to Wellingborough Local Plan (2007):</t>
    </r>
    <r>
      <rPr>
        <u/>
        <sz val="8"/>
        <color theme="10"/>
        <rFont val="Calibri"/>
        <family val="2"/>
        <scheme val="minor"/>
      </rPr>
      <t xml:space="preserve">
http://www.wellingborough.gov.uk/downloads/file/7155/local_plan_saved_policies_list</t>
    </r>
  </si>
  <si>
    <r>
      <rPr>
        <sz val="11"/>
        <rFont val="Calibri"/>
        <family val="2"/>
        <scheme val="minor"/>
      </rPr>
      <t xml:space="preserve">Saved Local Plan Allocation FN2 (Milner Road) from the 2007 Local Plan for Wellingborough (30 dwellings). </t>
    </r>
    <r>
      <rPr>
        <sz val="11"/>
        <color theme="1"/>
        <rFont val="Calibri"/>
        <family val="2"/>
        <scheme val="minor"/>
      </rPr>
      <t xml:space="preserve">
</t>
    </r>
    <r>
      <rPr>
        <sz val="11"/>
        <rFont val="Calibri"/>
        <family val="2"/>
        <scheme val="minor"/>
      </rPr>
      <t xml:space="preserve">
</t>
    </r>
    <r>
      <rPr>
        <sz val="11"/>
        <color theme="1"/>
        <rFont val="Calibri"/>
        <family val="2"/>
        <scheme val="minor"/>
      </rPr>
      <t xml:space="preserve">
</t>
    </r>
  </si>
  <si>
    <r>
      <rPr>
        <sz val="8"/>
        <rFont val="Calibri"/>
        <family val="2"/>
        <scheme val="minor"/>
      </rPr>
      <t xml:space="preserve">Part of site currently subject to an application for Demolition of existing buildings and erection of 45 Retirement Living Apartments for the elderly (category ll type accommodation), including communal facilities, landscaping and car parking (WP/16/00375/FUL). Further details are available here: </t>
    </r>
    <r>
      <rPr>
        <u/>
        <sz val="8"/>
        <color theme="10"/>
        <rFont val="Calibri"/>
        <family val="2"/>
        <scheme val="minor"/>
      </rPr>
      <t xml:space="preserve">http://pawebsrv.wellingborough.gov.uk/online-applications/
</t>
    </r>
    <r>
      <rPr>
        <sz val="8"/>
        <rFont val="Calibri"/>
        <family val="2"/>
        <scheme val="minor"/>
      </rPr>
      <t>Site includes the now vacant premises of George Cox Shoes plus an area of hardstanding and industrial units which are currently occupied.</t>
    </r>
  </si>
  <si>
    <r>
      <rPr>
        <sz val="8"/>
        <rFont val="Calibri"/>
        <family val="2"/>
        <scheme val="minor"/>
      </rPr>
      <t>Site is located within the town centre boundary. Used to be the site of Wellingborough Working Men’s Club. Currently in mixed use including retail and residential. Allocated as Site G (Alma Street/Cambridge Street Backlands Site) through Policy PS 6 of the Wellingborough Town Centre Area Action Plan (adopted July 2009) for comprehensive redevelopment including shops (A1 uses), financial/professional services (A2), restaurants, cafes and bars (A3, A4) or leisure (D2) with residential (C3) above on the Alma Street/Park Road frontage and predominantly residential (C3) development for the majority of the inner site (estimated to comprise 60 dwelling units), with the potential to accomodate some small-scale office (B1) work space, amongst other features. 
Details are available here:</t>
    </r>
    <r>
      <rPr>
        <u/>
        <sz val="8"/>
        <color theme="10"/>
        <rFont val="Calibri"/>
        <family val="2"/>
        <scheme val="minor"/>
      </rPr>
      <t xml:space="preserve">
http://www.wellingborough.gov.uk/info/200132/local_development_framework/1163/town_centre_area_action_plan_development_plan_document</t>
    </r>
  </si>
  <si>
    <r>
      <rPr>
        <sz val="8"/>
        <rFont val="Calibri"/>
        <family val="2"/>
        <scheme val="minor"/>
      </rPr>
      <t>Site was  subject to application for 73 apartments in 2007 but this was subsequently withdrawn (WP/2007/0435). 
Allocated as Site I (Post Office Sorting Depot) for 73 apartments in the 2009 Wellingborough Town Centre Area Action Plan. Details are available here:</t>
    </r>
    <r>
      <rPr>
        <u/>
        <sz val="8"/>
        <color theme="10"/>
        <rFont val="Calibri"/>
        <family val="2"/>
        <scheme val="minor"/>
      </rPr>
      <t xml:space="preserve">
http://www.wellingborough.gov.uk/info/200132/local_development_framework/1163/town_centre_area_action_plan_development_plan_document</t>
    </r>
  </si>
  <si>
    <r>
      <rPr>
        <sz val="8"/>
        <rFont val="Calibri"/>
        <family val="2"/>
        <scheme val="minor"/>
      </rPr>
      <t xml:space="preserve">Site has outline planning permission for 95 dwellings (11/00215/OUT)
Details are available by searching here:  </t>
    </r>
    <r>
      <rPr>
        <u/>
        <sz val="8"/>
        <color theme="10"/>
        <rFont val="Calibri"/>
        <family val="2"/>
        <scheme val="minor"/>
      </rPr>
      <t>https://publicaccess.corby.gov.uk/publicaccess/</t>
    </r>
  </si>
  <si>
    <r>
      <rPr>
        <sz val="8"/>
        <rFont val="Calibri"/>
        <family val="2"/>
        <scheme val="minor"/>
      </rPr>
      <t xml:space="preserve">Site has outline planning permission for 96 dwellings (13/00242/OUT)
Details are available by searching here:  </t>
    </r>
    <r>
      <rPr>
        <u/>
        <sz val="8"/>
        <color theme="10"/>
        <rFont val="Calibri"/>
        <family val="2"/>
        <scheme val="minor"/>
      </rPr>
      <t>https://publicaccess.corby.gov.uk/publicaccess/</t>
    </r>
  </si>
  <si>
    <r>
      <rPr>
        <sz val="8"/>
        <rFont val="Calibri"/>
        <family val="2"/>
        <scheme val="minor"/>
      </rPr>
      <t xml:space="preserve">Site has outline planning permission for 90 dwellings (13/00241/OUT)
Details are available by searching here:  </t>
    </r>
    <r>
      <rPr>
        <u/>
        <sz val="8"/>
        <color theme="10"/>
        <rFont val="Calibri"/>
        <family val="2"/>
        <scheme val="minor"/>
      </rPr>
      <t>https://publicaccess.corby.gov.uk/publicaccess/</t>
    </r>
  </si>
  <si>
    <r>
      <rPr>
        <sz val="8"/>
        <rFont val="Calibri"/>
        <family val="2"/>
        <scheme val="minor"/>
      </rPr>
      <t xml:space="preserve">The site is subject to a full planning permission for "for cinema building comprising gross floor area of approximately 3,460m2 and incorporating 6 screen cinema in approximately 1,950m2 together with 2/3 restaurant/cafes in approximately 745m2 together with new vehicular access to George Street and car parking are to accommodate up to approximately 210 cars and servicing with new soft and hard landscaping and ancillary works " (11/00164/DPA). Within this a masterplan exists which covers site C26 which illustrates the potential for housing at this site but which is not a feature of the extant consent. Notwithstanding this, the masterplan serves as a basis for how the site could be brought forward and should be used accordingly in any forthcoming proposals.
Details are available by searching here:  </t>
    </r>
    <r>
      <rPr>
        <u/>
        <sz val="8"/>
        <color theme="10"/>
        <rFont val="Calibri"/>
        <family val="2"/>
        <scheme val="minor"/>
      </rPr>
      <t>https://publicaccess.corby.gov.uk/publicaccess/</t>
    </r>
  </si>
  <si>
    <r>
      <rPr>
        <sz val="8"/>
        <rFont val="Calibri"/>
        <family val="2"/>
        <scheme val="minor"/>
      </rPr>
      <t>Site has consent for Erection of 2No. retail units (1No. class A1 retail unit of 930 square metres and 1No. mixed use class A1/A3 unit of 130.55 square metres) and 20No. two storey dwellings with associated access, parking and landscaping (15/00990/FUL).
Details are available by searching here:</t>
    </r>
    <r>
      <rPr>
        <u/>
        <sz val="8"/>
        <rFont val="Calibri"/>
        <family val="2"/>
        <scheme val="minor"/>
      </rPr>
      <t xml:space="preserve">
</t>
    </r>
    <r>
      <rPr>
        <u/>
        <sz val="8"/>
        <color theme="10"/>
        <rFont val="Calibri"/>
        <family val="2"/>
        <scheme val="minor"/>
      </rPr>
      <t xml:space="preserve">http://pawebsrv.east-northamptonshire.gov.uk/online-applications/search.do?action=simple&amp;searchType=Application
</t>
    </r>
  </si>
  <si>
    <r>
      <rPr>
        <sz val="8"/>
        <rFont val="Calibri"/>
        <family val="2"/>
        <scheme val="minor"/>
      </rPr>
      <t>09/00405/REM (Reserved Matters: Landscaping associated with demolition of existing buildings and redevelopment of twenty four dwellings with associated external works pursuant to outline planning permission EN/04/02158/OUT dated 21/3/06).
Site has been cleared already and available for redevelopment.
Details are available by searching here:</t>
    </r>
    <r>
      <rPr>
        <u/>
        <sz val="8"/>
        <rFont val="Calibri"/>
        <family val="2"/>
        <scheme val="minor"/>
      </rPr>
      <t xml:space="preserve">
</t>
    </r>
    <r>
      <rPr>
        <u/>
        <sz val="8"/>
        <color theme="10"/>
        <rFont val="Calibri"/>
        <family val="2"/>
        <scheme val="minor"/>
      </rPr>
      <t xml:space="preserve">http://pawebsrv.east-northamptonshire.gov.uk/online-applications/search.do?action=simple&amp;searchType=Application
</t>
    </r>
  </si>
  <si>
    <r>
      <rPr>
        <sz val="8"/>
        <rFont val="Calibri"/>
        <family val="2"/>
        <scheme val="minor"/>
      </rPr>
      <t>14/02228/FUL - Demolition of existing building and erection of five detached dwellings pursuant to planning permission 13/01585/FUL.
Details are available by searching here:</t>
    </r>
    <r>
      <rPr>
        <u/>
        <sz val="8"/>
        <rFont val="Calibri"/>
        <family val="2"/>
        <scheme val="minor"/>
      </rPr>
      <t xml:space="preserve">
</t>
    </r>
    <r>
      <rPr>
        <u/>
        <sz val="8"/>
        <color theme="10"/>
        <rFont val="Calibri"/>
        <family val="2"/>
        <scheme val="minor"/>
      </rPr>
      <t xml:space="preserve">http://pawebsrv.east-northamptonshire.gov.uk/online-applications/search.do?action=simple&amp;searchType=Application
</t>
    </r>
  </si>
  <si>
    <r>
      <rPr>
        <sz val="8"/>
        <rFont val="Calibri"/>
        <family val="2"/>
        <scheme val="minor"/>
      </rPr>
      <t>14/00683/FUL - Erection of forty seven dwellings with associated access road including demolition of extensions and sheds to the rear of listed building.
Details are available by searching here:</t>
    </r>
    <r>
      <rPr>
        <u/>
        <sz val="8"/>
        <rFont val="Calibri"/>
        <family val="2"/>
        <scheme val="minor"/>
      </rPr>
      <t xml:space="preserve">
</t>
    </r>
    <r>
      <rPr>
        <u/>
        <sz val="8"/>
        <color theme="10"/>
        <rFont val="Calibri"/>
        <family val="2"/>
        <scheme val="minor"/>
      </rPr>
      <t xml:space="preserve">http://pawebsrv.east-northamptonshire.gov.uk/online-applications/search.do?action=simple&amp;searchType=Application
</t>
    </r>
  </si>
  <si>
    <r>
      <rPr>
        <sz val="8"/>
        <rFont val="Calibri"/>
        <family val="2"/>
        <scheme val="minor"/>
      </rPr>
      <t xml:space="preserve">Outline consent for 9 dwellings exists on the land adjacent to this site (KET/2015/0220) but BFR K30 itself has no extant permission.
Site was previously occupied by a Children's Care Home which closed in July 2002 and was demolished thereafter. 
Site was subject to a previous application for 28 dwellings (KET/2007/0990) which Committee resolved to grant permission for (subject to S.106) albeit this was never completed and the application was disposed of by the Council in September 2012.
Details are available here:  </t>
    </r>
    <r>
      <rPr>
        <u/>
        <sz val="8"/>
        <color theme="10"/>
        <rFont val="Calibri"/>
        <family val="2"/>
        <scheme val="minor"/>
      </rPr>
      <t xml:space="preserve">http://www.kettering.gov.uk/planningApplication?thisWeek=0&amp;appNumber=KET%2F2013%2F0750&amp;submit=Go </t>
    </r>
  </si>
  <si>
    <t>100032145155/ 10007871652</t>
  </si>
  <si>
    <t>100032142378 and 10007872444</t>
  </si>
  <si>
    <t>PostTown</t>
  </si>
  <si>
    <t>PostCode</t>
  </si>
  <si>
    <t xml:space="preserve">See tabs '6.Shortlisted Site Assessments' and '7. Site Assessment Summaries' within this workbook for further information.
See also: http://maps.northamptonshire.gov.uk/ </t>
  </si>
  <si>
    <t xml:space="preserve">Majority of site is in public sector ownership but the remaining garages are private. Site considered in mutiple ownership as a result.
See also: http://maps.northamptonshire.gov.uk/ </t>
  </si>
  <si>
    <t xml:space="preserve">TPO's exist on the site (TPO/2014/5).
See tabs '6.Shortlisted Site Assessments' and '7. Site Assessment Summaries' within this workbook for further information.
See also: http://maps.northamptonshire.gov.uk/ </t>
  </si>
  <si>
    <t xml:space="preserve">TPO's exist on the site (TPO/50/4).
See tabs '6.Shortlisted Site Assessments' and '7. Site Assessment Summaries' within this workbook for further information.
See also: http://maps.northamptonshire.gov.uk/ </t>
  </si>
  <si>
    <t xml:space="preserve">See tabs '6.Shortlisted Site Assessments' and '7. Site Assessment Summaries' within this workbook for further information.
</t>
  </si>
  <si>
    <r>
      <rPr>
        <sz val="8"/>
        <rFont val="Calibri"/>
        <family val="2"/>
        <scheme val="minor"/>
      </rPr>
      <t>See County Council map for additional details on features which may affect site:</t>
    </r>
    <r>
      <rPr>
        <u/>
        <sz val="8"/>
        <color theme="10"/>
        <rFont val="Calibri"/>
        <family val="2"/>
        <scheme val="minor"/>
      </rPr>
      <t xml:space="preserve">
http://maps.northamptonshire.gov.uk/  </t>
    </r>
  </si>
  <si>
    <t>Notes 3</t>
  </si>
  <si>
    <t>North Northamptonshire Pilot Brownfield Register: Individual Site Details</t>
  </si>
  <si>
    <t>Local Authority Constaints Map</t>
  </si>
  <si>
    <t>http://lvfusion.wellingborough.gov.uk/LocalViewWeb/Sites/inmyarea/#</t>
  </si>
  <si>
    <t>http://lv3.east-northamptonshire.gov.uk/LocalView/Sites/localview/</t>
  </si>
  <si>
    <t>http://maps.kettering.gov.uk/</t>
  </si>
  <si>
    <t xml:space="preserve">Link to Site Map </t>
  </si>
  <si>
    <t>5. Shortlised Site Details</t>
  </si>
  <si>
    <t>6.Discounted Shortlisted Sites</t>
  </si>
  <si>
    <t>Hide</t>
  </si>
  <si>
    <t>Cost of Land Registry</t>
  </si>
  <si>
    <t>Title register only no title plan available</t>
  </si>
  <si>
    <t>May be a small portion not covered by either plan but not easy to tell as plans from different times</t>
  </si>
  <si>
    <t>Total paid by BCW</t>
  </si>
  <si>
    <t>17.1 Low</t>
  </si>
  <si>
    <t>17.2 Medium</t>
  </si>
  <si>
    <t>17.3 High</t>
  </si>
  <si>
    <t>7.Site Assessment Summaries</t>
  </si>
  <si>
    <t>8. Link to Map Layer</t>
  </si>
  <si>
    <t xml:space="preserve">The following list denotes those sites assessed and considered to fail the tests of suitability relative to the Flow Chart outlined on Tab 1 of this workbook. The reasoning behind why each site has been discounted is available at Column V for clarity. </t>
  </si>
  <si>
    <t>11.1 The site location contains no nearby designated or potential wildlife site</t>
  </si>
  <si>
    <t>11.2 Site is within an area of low-moderate potential for biodiversity based on location although certain features may be important and should be retained/enhanced where practicable</t>
  </si>
  <si>
    <t>11.3 Site is in an area of moderate to high value/potential for biodiversity in relation to designated wildlife sites. Mitigation and/or management plans will probably need to form part of any development proposals</t>
  </si>
  <si>
    <t>11.4 Site has significant biodiversity interest on site or in close proximity such that it might not be possible for significant harm to an asset to be avoided, mitigated or compensated for. On site evaluation is required.</t>
  </si>
  <si>
    <t>31 SHORTLISTED</t>
  </si>
  <si>
    <t>http://www.nnjpu.org.uk/publications/docdetail.asp?docid=1578</t>
  </si>
  <si>
    <t>http://www.nnjpu.org.uk/publications/docdetail.asp?docid=1577</t>
  </si>
  <si>
    <t>Sites passing the intial tests of suitability (following their review relative to the flow chart at Tab 1 of this workbook) have been subject to further assessment relative to a list of criteria designed to gauge of potential constraints in Policy terms. These criteria have been developed in relation to national and local planning policy considerations and alongside a local Brownfield Register working group established to faciliate development of this Pilot Register and factors it needed consider. This incorporated partners both internal and external to the Council, including representatives from the four partner authorities of North Northamptonshire covering areas including Planning Policy and Environental Health,  Flood and Water Management, Heritage and Transport at the County Council as well as external bodies such as the Northamptonshire Biodiversity Records Centre.
Sites which do not benefit from an existing consent for housing development (defined as an extant permission or local plan allocation) were subject to assessment relative to the 17 criteria outlined.</t>
  </si>
  <si>
    <t xml:space="preserve"> Derelict Industrial Site where the former "GBD Reproduction Furniture" warehouse was located.</t>
  </si>
  <si>
    <t>Under utilised brownfield sites.</t>
  </si>
  <si>
    <t xml:space="preserve">Development here would support Town centre regeneration. 
</t>
  </si>
  <si>
    <t>The below table represents a compilation of the assessment scores for each site as taken from Tab 6 of this worksheet. It has been provided for ease of viewing and undertstanding of the site specific results. The Assessment Criteria against which relevant sites have been assessed is available via Tab 3 of the Register for clarity.</t>
  </si>
  <si>
    <t>Note: The below table represents a compilation of the data compiled for each site and is extracted from Tab 4 of this Register for clarity. It has been provided for ease of viewing and for easy printing.</t>
  </si>
  <si>
    <t>Note: The following list denotes the scores assigned to each shortlisted site (which does not benefit from an existing consent (permission or allocation) for housing development). The Assessment Criteria against which relevant sites have been assessed is available via Tab 3 of the Register for clarity.</t>
  </si>
  <si>
    <t>Site is in commercial use as present.
Gas Main to the far west (edge) of the site.</t>
  </si>
  <si>
    <t>Site within an industrial estate. Site has been discounted for further assessment/shortlist on this basis.</t>
  </si>
  <si>
    <t xml:space="preserve">Site is located in the flood plain. Site has been discounted for further assessment/shortlist on this basis. </t>
  </si>
  <si>
    <t xml:space="preserve">Active use and located in a flood plain. Site has been discounted for further assessment/shortlist on this basis. </t>
  </si>
  <si>
    <t>Neilson's Sidings</t>
  </si>
  <si>
    <r>
      <rPr>
        <sz val="8"/>
        <rFont val="Calibri"/>
        <family val="2"/>
        <scheme val="minor"/>
      </rPr>
      <t xml:space="preserve">Allocated as Site C through Policy PS3 (High Steet/Jackson's Lane Site) in the 2009 Wellingborough Town Centre Area Action Plan for a mix of uses including approximately 220 dwelling units comprising a mix of tenures and housing types, new Tresham Institute (D1), 50 room hotel (C1), shops (A1/A2), leisure (D2) and/or restaurant/cafe/bar space (A3, A4) and office (B1) space.
Site is currently subject to a planning application for redevelopment of the existing car park for 113 houses, apartments and car parking (WP/14/00175/FUL). This is still pending currently. Details are available here: </t>
    </r>
    <r>
      <rPr>
        <u/>
        <sz val="8"/>
        <color theme="10"/>
        <rFont val="Calibri"/>
        <family val="2"/>
        <scheme val="minor"/>
      </rPr>
      <t xml:space="preserve">
http://pawebsrv.wellingborough.gov.uk/online-applications/</t>
    </r>
  </si>
  <si>
    <t>Site is identified as an employment area through the Earls Barton Neighbourhood Plan. Site has been discounted for further assessment/shortlist on this basis.</t>
  </si>
  <si>
    <t>Previously assessed through SHLAA as site 942. 
Site is being currently used as Nene Milling, Church Farm. Site has been discounted on this basis.</t>
  </si>
  <si>
    <t>Permission for non residential uses granted pursuant to application WP/2004/0600 and others in the vicinity. Site is also allocated for Employment Uses in the 2004 Wellingborough Local Plan (Policy U18). Site discounted for further assessment/shortlist on this basis.</t>
  </si>
  <si>
    <r>
      <rPr>
        <sz val="8"/>
        <rFont val="Calibri"/>
        <family val="2"/>
        <scheme val="minor"/>
      </rPr>
      <t>Site is subject to a current planning application entailing residential development of eight dwellings (16/01403/FUL) 
Details are available by searching here:</t>
    </r>
    <r>
      <rPr>
        <u/>
        <sz val="8"/>
        <rFont val="Calibri"/>
        <family val="2"/>
        <scheme val="minor"/>
      </rPr>
      <t xml:space="preserve">
</t>
    </r>
    <r>
      <rPr>
        <u/>
        <sz val="8"/>
        <color theme="10"/>
        <rFont val="Calibri"/>
        <family val="2"/>
        <scheme val="minor"/>
      </rPr>
      <t xml:space="preserve">http://pawebsrv.east-northamptonshire.gov.uk/online-applications/search.do?action=simple&amp;searchType=Application
</t>
    </r>
  </si>
  <si>
    <t xml:space="preserve">Site is in active use as a car park pursuant to application KET/2013/0718 which is valid for 3 years (granted 2014). To review again on expiration of permission. Site has been excluded from further assessment on this basis. </t>
  </si>
  <si>
    <t>Site is in existing use as a car sales garage and related MOT/workshop uses. Discounted for further assessment/shortlist on this basis as not available for development. 
Previously assessed through SHLAA as site 363</t>
  </si>
  <si>
    <t>Site is in existing use as CE Academy (Forest Gate Campus) and not available for development. Previously assessed through SHLAA as site 2017. Discounted for further assessment/shortlist on this basis.</t>
  </si>
  <si>
    <t>Previously assessed through SHLAA as site 2045. This is a predominantly greenfield site which provides a buffer between residential and a nearby industrial area which generates both noise and odour as gauged from a site visit. Site has been discounted for further assessment/shortlist on this basis.</t>
  </si>
  <si>
    <t>Link to LPA Online Mapping</t>
  </si>
  <si>
    <r>
      <t>The NNJPU devised a Flow Chart by way of sieving an initial long list of potential sites and discounting those sites considered unsuitable for residential development in relation to national and local policy considerations. This Flow Chart is available for viewing via the above weblink. Those sites assessed, and subsequently discounted, through this process (namely Stages 1 - 7 of the flow chart) are outlined in Tab 2 (Discounted Sites) tab of this Register for transparency. 
Those sites passing these initial tests (and which are not already allocated/permissioned for housing development) were put forward for assessment relative to the locally devised Assessment Criteria (available via Tab 3 - Link to Assessment Criteria of this workbook). The resultant outputs of this process are available within Tab 6 (Shortlisted Site Assessments) of this workbook and also in site summary form via Tab 7 (Site Assessment Summaries). A 'red' score in relation to these criteria flags that a notable constraint has been identified on site which would need to be addressed in any future proposals for development.  
For the purpose of clarity, Flow Chart Stage 9 (</t>
    </r>
    <r>
      <rPr>
        <i/>
        <sz val="11"/>
        <rFont val="Calibri"/>
        <family val="2"/>
        <scheme val="minor"/>
      </rPr>
      <t>Is there a reasonable prospect that the site will be available for development within 10 years, and that it could be viably developed?</t>
    </r>
    <r>
      <rPr>
        <sz val="11"/>
        <rFont val="Calibri"/>
        <family val="2"/>
        <scheme val="minor"/>
      </rPr>
      <t>) is linked to Assessment Criteria 16 ('Availability') and has only been applied to those sites without an existing planning permission/allocation for housing use. The Assessment scorings in this respect have been derived from a combination of local knowledge about the site and a Land Registry ownership search on the 14 'non-consented' sites within the overall shortlist.</t>
    </r>
  </si>
  <si>
    <t>Site is in active use and fails to meet PDL definition. It has been discounted from further assessment/shortlist on this basis.</t>
  </si>
  <si>
    <t>Although the site is allocated for residential development it is currently in use for retail and MOT/garage uses. The site is therefore unavailable for development and has been discounted for further assessment/shortlist on this basis.</t>
  </si>
  <si>
    <t>Site in Retail use at present as the premises of Majestic Wines and ATS.</t>
  </si>
  <si>
    <t>Site is currently occupied by Stagecoach as a bus depot.</t>
  </si>
  <si>
    <r>
      <rPr>
        <sz val="8"/>
        <rFont val="Calibri"/>
        <family val="2"/>
        <scheme val="minor"/>
      </rPr>
      <t>Site formerly had permission for 258 dwellings along with roads, sewers and ancillary works. Retention of office building and creation of 45 space car park to serve retained office building albeit this has subsequently lapsed (EN/15/01761/QRY AND EN/07/01881/FUL)
Details are available here:</t>
    </r>
    <r>
      <rPr>
        <u/>
        <sz val="8"/>
        <rFont val="Calibri"/>
        <family val="2"/>
        <scheme val="minor"/>
      </rPr>
      <t xml:space="preserve"> 
</t>
    </r>
    <r>
      <rPr>
        <u/>
        <sz val="8"/>
        <color theme="10"/>
        <rFont val="Calibri"/>
        <family val="2"/>
        <scheme val="minor"/>
      </rPr>
      <t xml:space="preserve">http://pawebsrv.east-northamptonshire.gov.uk/online-applications/search.do?action=simple&amp;searchType=Application
</t>
    </r>
  </si>
  <si>
    <r>
      <rPr>
        <sz val="8"/>
        <rFont val="Calibri"/>
        <family val="2"/>
        <scheme val="minor"/>
      </rPr>
      <t xml:space="preserve">Previously assessed through SHLAA as site 474. Link to SHLAA Site Asssement Results: </t>
    </r>
    <r>
      <rPr>
        <u/>
        <sz val="8"/>
        <color theme="10"/>
        <rFont val="Calibri"/>
        <family val="2"/>
        <scheme val="minor"/>
      </rPr>
      <t xml:space="preserve">
http://www.nnjpu.org.uk/publications/docdetail.asp?docid=1327
</t>
    </r>
    <r>
      <rPr>
        <sz val="8"/>
        <rFont val="Calibri"/>
        <family val="2"/>
        <scheme val="minor"/>
      </rPr>
      <t>Review of the site by the JPU's urban design team has concluded that the site has a theoretical capacity for 13 dwellings (at 50dph) and this is reflected in the Housing estimate value. However, the site is subject to an application for 8 dwellings (still to be determined) and this is reflected in the minimum homes entry in order to provide a range of capacities for the site.</t>
    </r>
    <r>
      <rPr>
        <u/>
        <sz val="8"/>
        <color theme="10"/>
        <rFont val="Calibri"/>
        <family val="2"/>
        <scheme val="minor"/>
      </rPr>
      <t xml:space="preserve">
</t>
    </r>
    <r>
      <rPr>
        <sz val="8"/>
        <rFont val="Calibri"/>
        <family val="2"/>
        <scheme val="minor"/>
      </rPr>
      <t>Site is below the 0.25ha assessment threshold.  Discounted from further assessment.</t>
    </r>
  </si>
  <si>
    <t>FINAL 29</t>
  </si>
  <si>
    <t>The data within this Tab constitutes North Northamptonshire's Pilot Register of Brownfield sites shortlisted for development following review and assessent (see Tabs 1 and 6 for further information). Please note that columns highlighted in Yellow denotes local data the NNJPU has compiled which is above the requirements set by DCLG.</t>
  </si>
  <si>
    <t>https://maphub.net/NNJPU/brownfield-sites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</si>
</sst>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44" formatCode="_-&quot;£&quot;* #,##0.00_-;\-&quot;£&quot;* #,##0.00_-;_-&quot;£&quot;* &quot;-&quot;??_-;_-@_-"/>
  </numFmts>
  <fonts count="31" x14ac:knownFonts="1">
    <font>
      <sz val="11"/>
      <color theme="1"/>
      <name val="Calibri"/>
      <family val="2"/>
      <scheme val="minor"/>
    </font>
    <font>
      <b/>
      <sz val="8"/>
      <color theme="1"/>
      <name val="Calibri"/>
      <family val="2"/>
      <scheme val="minor"/>
    </font>
    <font>
      <b/>
      <sz val="16"/>
      <color theme="1"/>
      <name val="Calibri"/>
      <family val="2"/>
      <scheme val="minor"/>
    </font>
    <font>
      <sz val="8"/>
      <color theme="1"/>
      <name val="Calibri"/>
      <family val="2"/>
      <scheme val="minor"/>
    </font>
    <font>
      <sz val="10"/>
      <name val="MS Sans Serif"/>
      <family val="2"/>
    </font>
    <font>
      <sz val="8"/>
      <name val="Calibri"/>
      <family val="2"/>
      <scheme val="minor"/>
    </font>
    <font>
      <sz val="9"/>
      <color indexed="81"/>
      <name val="Tahoma"/>
      <family val="2"/>
    </font>
    <font>
      <b/>
      <sz val="9"/>
      <color indexed="81"/>
      <name val="Tahoma"/>
      <family val="2"/>
    </font>
    <font>
      <sz val="10"/>
      <color indexed="8"/>
      <name val="Arial"/>
      <family val="2"/>
    </font>
    <font>
      <sz val="11"/>
      <color indexed="8"/>
      <name val="Calibri"/>
      <family val="2"/>
    </font>
    <font>
      <sz val="10"/>
      <color indexed="8"/>
      <name val="Arial"/>
      <family val="2"/>
    </font>
    <font>
      <b/>
      <sz val="11"/>
      <color indexed="8"/>
      <name val="Calibri"/>
      <family val="2"/>
    </font>
    <font>
      <sz val="11"/>
      <color indexed="8"/>
      <name val="Calibri"/>
      <family val="2"/>
    </font>
    <font>
      <b/>
      <sz val="14"/>
      <color theme="1"/>
      <name val="Calibri"/>
      <family val="2"/>
      <scheme val="minor"/>
    </font>
    <font>
      <sz val="8"/>
      <color indexed="8"/>
      <name val="Calibri"/>
      <family val="2"/>
    </font>
    <font>
      <sz val="8"/>
      <name val="Calibri"/>
      <family val="2"/>
    </font>
    <font>
      <b/>
      <sz val="11"/>
      <color theme="1"/>
      <name val="Calibri"/>
      <family val="2"/>
      <scheme val="minor"/>
    </font>
    <font>
      <sz val="8"/>
      <color rgb="FFFF0000"/>
      <name val="Calibri"/>
      <family val="2"/>
      <scheme val="minor"/>
    </font>
    <font>
      <u/>
      <sz val="11"/>
      <color theme="10"/>
      <name val="Calibri"/>
      <family val="2"/>
      <scheme val="minor"/>
    </font>
    <font>
      <u/>
      <sz val="8"/>
      <color theme="10"/>
      <name val="Calibri"/>
      <family val="2"/>
      <scheme val="minor"/>
    </font>
    <font>
      <b/>
      <sz val="8"/>
      <color rgb="FF000000"/>
      <name val="Calibri"/>
      <family val="2"/>
      <scheme val="minor"/>
    </font>
    <font>
      <b/>
      <sz val="9"/>
      <color theme="1"/>
      <name val="Calibri"/>
      <family val="2"/>
      <scheme val="minor"/>
    </font>
    <font>
      <b/>
      <sz val="12"/>
      <color theme="1"/>
      <name val="Calibri"/>
      <family val="2"/>
      <scheme val="minor"/>
    </font>
    <font>
      <sz val="11"/>
      <name val="Calibri"/>
      <family val="2"/>
      <scheme val="minor"/>
    </font>
    <font>
      <u/>
      <sz val="8"/>
      <name val="Calibri"/>
      <family val="2"/>
      <scheme val="minor"/>
    </font>
    <font>
      <sz val="11"/>
      <color theme="1"/>
      <name val="Calibri"/>
      <family val="2"/>
      <scheme val="minor"/>
    </font>
    <font>
      <b/>
      <sz val="10"/>
      <color theme="1"/>
      <name val="Calibri"/>
      <family val="2"/>
      <scheme val="minor"/>
    </font>
    <font>
      <i/>
      <sz val="11"/>
      <name val="Calibri"/>
      <family val="2"/>
      <scheme val="minor"/>
    </font>
    <font>
      <b/>
      <sz val="18"/>
      <color theme="1"/>
      <name val="Calibri"/>
      <family val="2"/>
      <scheme val="minor"/>
    </font>
    <font>
      <b/>
      <sz val="22"/>
      <color theme="1"/>
      <name val="Calibri"/>
      <family val="2"/>
      <scheme val="minor"/>
    </font>
    <font>
      <u/>
      <sz val="10"/>
      <color theme="10"/>
      <name val="Calibri"/>
      <family val="2"/>
      <scheme val="minor"/>
    </font>
  </fonts>
  <fills count="21">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9"/>
        <bgColor indexed="64"/>
      </patternFill>
    </fill>
    <fill>
      <patternFill patternType="solid">
        <fgColor theme="5"/>
        <bgColor indexed="64"/>
      </patternFill>
    </fill>
    <fill>
      <patternFill patternType="solid">
        <fgColor theme="2" tint="-9.9978637043366805E-2"/>
        <bgColor indexed="64"/>
      </patternFill>
    </fill>
    <fill>
      <patternFill patternType="solid">
        <fgColor theme="4"/>
        <bgColor indexed="64"/>
      </patternFill>
    </fill>
    <fill>
      <patternFill patternType="solid">
        <fgColor theme="7"/>
        <bgColor indexed="64"/>
      </patternFill>
    </fill>
    <fill>
      <patternFill patternType="solid">
        <fgColor indexed="22"/>
        <bgColor indexed="0"/>
      </patternFill>
    </fill>
    <fill>
      <patternFill patternType="solid">
        <fgColor rgb="FF00B0F0"/>
        <bgColor indexed="64"/>
      </patternFill>
    </fill>
    <fill>
      <patternFill patternType="solid">
        <fgColor rgb="FF00B0F0"/>
        <bgColor indexed="0"/>
      </patternFill>
    </fill>
    <fill>
      <patternFill patternType="solid">
        <fgColor rgb="FFFFFF00"/>
        <bgColor indexed="0"/>
      </patternFill>
    </fill>
    <fill>
      <patternFill patternType="solid">
        <fgColor theme="5" tint="0.59999389629810485"/>
        <bgColor indexed="64"/>
      </patternFill>
    </fill>
    <fill>
      <patternFill patternType="solid">
        <fgColor rgb="FFFFC000"/>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4"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7">
    <xf numFmtId="0" fontId="0" fillId="0" borderId="0"/>
    <xf numFmtId="0" fontId="4" fillId="0" borderId="0"/>
    <xf numFmtId="0" fontId="8" fillId="0" borderId="0"/>
    <xf numFmtId="0" fontId="10" fillId="0" borderId="0"/>
    <xf numFmtId="0" fontId="10" fillId="0" borderId="0"/>
    <xf numFmtId="0" fontId="18" fillId="0" borderId="0" applyNumberFormat="0" applyFill="0" applyBorder="0" applyAlignment="0" applyProtection="0"/>
    <xf numFmtId="44" fontId="25" fillId="0" borderId="0" applyFont="0" applyFill="0" applyBorder="0" applyAlignment="0" applyProtection="0"/>
  </cellStyleXfs>
  <cellXfs count="294">
    <xf numFmtId="0" fontId="0" fillId="0" borderId="0" xfId="0"/>
    <xf numFmtId="0" fontId="1" fillId="2" borderId="1" xfId="0" applyFont="1" applyFill="1" applyBorder="1" applyAlignment="1">
      <alignment vertical="top"/>
    </xf>
    <xf numFmtId="0" fontId="1" fillId="6" borderId="1" xfId="0" applyFont="1" applyFill="1" applyBorder="1"/>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vertical="top"/>
    </xf>
    <xf numFmtId="0" fontId="2" fillId="0" borderId="1" xfId="0" applyFont="1" applyFill="1" applyBorder="1" applyAlignment="1">
      <alignment vertical="top"/>
    </xf>
    <xf numFmtId="0" fontId="2" fillId="0" borderId="1" xfId="0" applyFont="1" applyFill="1" applyBorder="1" applyAlignment="1">
      <alignment horizontal="left" vertical="top"/>
    </xf>
    <xf numFmtId="0" fontId="5" fillId="0" borderId="1" xfId="1" applyNumberFormat="1" applyFont="1" applyFill="1" applyBorder="1" applyAlignment="1">
      <alignment vertical="top" wrapText="1"/>
    </xf>
    <xf numFmtId="0" fontId="5" fillId="0" borderId="1" xfId="1" applyNumberFormat="1" applyFont="1" applyFill="1" applyBorder="1" applyAlignment="1">
      <alignment vertical="top"/>
    </xf>
    <xf numFmtId="0" fontId="5" fillId="0" borderId="1" xfId="1" applyFont="1" applyFill="1" applyBorder="1" applyAlignment="1">
      <alignment vertical="top" wrapText="1"/>
    </xf>
    <xf numFmtId="0" fontId="5" fillId="0" borderId="1" xfId="1" applyFont="1" applyFill="1" applyBorder="1" applyAlignment="1">
      <alignment vertical="top"/>
    </xf>
    <xf numFmtId="0" fontId="5" fillId="0" borderId="1" xfId="1" quotePrefix="1" applyNumberFormat="1" applyFont="1" applyFill="1" applyBorder="1" applyAlignment="1">
      <alignment vertical="top" wrapText="1"/>
    </xf>
    <xf numFmtId="0" fontId="5" fillId="0" borderId="1" xfId="1" quotePrefix="1" applyNumberFormat="1" applyFont="1" applyFill="1" applyBorder="1" applyAlignment="1">
      <alignment horizontal="left" vertical="top" wrapText="1"/>
    </xf>
    <xf numFmtId="0" fontId="0" fillId="0" borderId="1" xfId="0" applyBorder="1"/>
    <xf numFmtId="0" fontId="0" fillId="7" borderId="0" xfId="0" applyFill="1"/>
    <xf numFmtId="0" fontId="0" fillId="3" borderId="0" xfId="0" applyFill="1"/>
    <xf numFmtId="0" fontId="0" fillId="4" borderId="0" xfId="0" applyFill="1"/>
    <xf numFmtId="0" fontId="0" fillId="8" borderId="0" xfId="0" applyFill="1"/>
    <xf numFmtId="0" fontId="0" fillId="5" borderId="0" xfId="0" applyFill="1"/>
    <xf numFmtId="0" fontId="3" fillId="0" borderId="1" xfId="0" applyFont="1" applyBorder="1"/>
    <xf numFmtId="0" fontId="3" fillId="0" borderId="1" xfId="0" applyFont="1" applyBorder="1" applyAlignment="1">
      <alignment vertical="top" wrapText="1"/>
    </xf>
    <xf numFmtId="0" fontId="3" fillId="3" borderId="0" xfId="0" applyFont="1" applyFill="1"/>
    <xf numFmtId="0" fontId="3" fillId="4" borderId="0" xfId="0" applyFont="1" applyFill="1"/>
    <xf numFmtId="0" fontId="3" fillId="8" borderId="0" xfId="0" applyFont="1" applyFill="1"/>
    <xf numFmtId="0" fontId="3" fillId="5" borderId="0" xfId="0" applyFont="1" applyFill="1"/>
    <xf numFmtId="0" fontId="3" fillId="7" borderId="0" xfId="0" applyFont="1" applyFill="1"/>
    <xf numFmtId="0" fontId="3" fillId="3" borderId="1" xfId="0" applyFont="1" applyFill="1" applyBorder="1" applyAlignment="1">
      <alignment vertical="top" wrapText="1"/>
    </xf>
    <xf numFmtId="0" fontId="0" fillId="0" borderId="1" xfId="0" applyBorder="1" applyAlignment="1">
      <alignment vertical="top" wrapText="1"/>
    </xf>
    <xf numFmtId="0" fontId="3" fillId="8" borderId="1" xfId="0" applyFont="1" applyFill="1" applyBorder="1" applyAlignment="1">
      <alignment vertical="top" wrapText="1"/>
    </xf>
    <xf numFmtId="0" fontId="3" fillId="5" borderId="1" xfId="0" applyFont="1" applyFill="1" applyBorder="1" applyAlignment="1">
      <alignment vertical="top" wrapText="1"/>
    </xf>
    <xf numFmtId="0" fontId="3" fillId="4" borderId="1" xfId="0" applyFont="1" applyFill="1" applyBorder="1" applyAlignment="1">
      <alignment vertical="top" wrapText="1"/>
    </xf>
    <xf numFmtId="0" fontId="0" fillId="0" borderId="2" xfId="0" applyFill="1" applyBorder="1" applyAlignment="1">
      <alignment vertical="top" wrapText="1"/>
    </xf>
    <xf numFmtId="0" fontId="0" fillId="0" borderId="1" xfId="0" applyNumberFormat="1" applyBorder="1" applyAlignment="1">
      <alignment vertical="top" wrapText="1"/>
    </xf>
    <xf numFmtId="0" fontId="1" fillId="6" borderId="1" xfId="0" applyFont="1" applyFill="1" applyBorder="1" applyAlignment="1">
      <alignment wrapText="1"/>
    </xf>
    <xf numFmtId="0" fontId="0" fillId="0" borderId="0" xfId="0" applyAlignment="1">
      <alignment wrapText="1"/>
    </xf>
    <xf numFmtId="0" fontId="5" fillId="4" borderId="1" xfId="1" applyFont="1" applyFill="1" applyBorder="1" applyAlignment="1">
      <alignment vertical="top" wrapText="1"/>
    </xf>
    <xf numFmtId="0" fontId="3" fillId="4" borderId="1" xfId="0" applyFont="1" applyFill="1" applyBorder="1" applyAlignment="1">
      <alignment vertical="top"/>
    </xf>
    <xf numFmtId="0" fontId="5" fillId="4" borderId="1" xfId="1" applyFont="1" applyFill="1" applyBorder="1" applyAlignment="1">
      <alignment vertical="top"/>
    </xf>
    <xf numFmtId="0" fontId="3" fillId="0" borderId="0" xfId="0" applyFont="1"/>
    <xf numFmtId="0" fontId="1" fillId="6" borderId="0" xfId="0" applyFont="1" applyFill="1" applyAlignment="1">
      <alignment horizontal="center"/>
    </xf>
    <xf numFmtId="0" fontId="1" fillId="0" borderId="0" xfId="0" applyFont="1" applyAlignment="1">
      <alignment horizontal="center"/>
    </xf>
    <xf numFmtId="0" fontId="1" fillId="3" borderId="0" xfId="0" applyFont="1" applyFill="1" applyAlignment="1">
      <alignment horizontal="center"/>
    </xf>
    <xf numFmtId="0" fontId="1" fillId="0" borderId="0" xfId="0" applyFont="1" applyFill="1" applyAlignment="1">
      <alignment horizontal="center"/>
    </xf>
    <xf numFmtId="0" fontId="1" fillId="9" borderId="1" xfId="0" applyFont="1" applyFill="1" applyBorder="1"/>
    <xf numFmtId="0" fontId="1" fillId="0" borderId="0" xfId="0" applyFont="1"/>
    <xf numFmtId="0" fontId="3" fillId="3" borderId="1" xfId="0" applyFont="1" applyFill="1" applyBorder="1"/>
    <xf numFmtId="0" fontId="3" fillId="0" borderId="1" xfId="0" applyFont="1" applyFill="1" applyBorder="1"/>
    <xf numFmtId="0" fontId="3" fillId="4" borderId="1" xfId="0" applyFont="1" applyFill="1" applyBorder="1"/>
    <xf numFmtId="0" fontId="3" fillId="10" borderId="1" xfId="0" applyFont="1" applyFill="1" applyBorder="1"/>
    <xf numFmtId="0" fontId="3" fillId="8" borderId="1" xfId="0" applyFont="1" applyFill="1" applyBorder="1"/>
    <xf numFmtId="0" fontId="1" fillId="3" borderId="1" xfId="0" applyFont="1" applyFill="1" applyBorder="1"/>
    <xf numFmtId="0" fontId="3" fillId="5" borderId="1" xfId="0" applyFont="1" applyFill="1" applyBorder="1"/>
    <xf numFmtId="0" fontId="1" fillId="0" borderId="1" xfId="0" applyFont="1" applyFill="1" applyBorder="1"/>
    <xf numFmtId="0" fontId="3" fillId="11" borderId="1" xfId="0" applyFont="1" applyFill="1" applyBorder="1"/>
    <xf numFmtId="0" fontId="1" fillId="4" borderId="1" xfId="0" applyFont="1" applyFill="1" applyBorder="1"/>
    <xf numFmtId="0" fontId="1" fillId="7" borderId="1" xfId="0" applyFont="1" applyFill="1" applyBorder="1"/>
    <xf numFmtId="0" fontId="3" fillId="0" borderId="0" xfId="0" applyFont="1" applyFill="1"/>
    <xf numFmtId="0" fontId="3" fillId="7" borderId="1" xfId="0" applyFont="1" applyFill="1" applyBorder="1" applyAlignment="1">
      <alignment vertical="top" wrapText="1"/>
    </xf>
    <xf numFmtId="0" fontId="1" fillId="0" borderId="1" xfId="0" applyFont="1" applyBorder="1" applyAlignment="1">
      <alignment horizontal="center"/>
    </xf>
    <xf numFmtId="0" fontId="1" fillId="0" borderId="1" xfId="0" applyFont="1" applyBorder="1"/>
    <xf numFmtId="0" fontId="9" fillId="12" borderId="4" xfId="2" applyFont="1" applyFill="1" applyBorder="1" applyAlignment="1">
      <alignment horizontal="center"/>
    </xf>
    <xf numFmtId="0" fontId="1" fillId="13" borderId="1" xfId="0" applyFont="1" applyFill="1" applyBorder="1"/>
    <xf numFmtId="0" fontId="11" fillId="14" borderId="1" xfId="3" applyFont="1" applyFill="1" applyBorder="1" applyAlignment="1">
      <alignment horizontal="center"/>
    </xf>
    <xf numFmtId="0" fontId="11" fillId="12" borderId="1" xfId="3" applyFont="1" applyFill="1" applyBorder="1" applyAlignment="1">
      <alignment horizontal="center"/>
    </xf>
    <xf numFmtId="0" fontId="11" fillId="15" borderId="1" xfId="3" applyFont="1" applyFill="1" applyBorder="1" applyAlignment="1">
      <alignment horizontal="center"/>
    </xf>
    <xf numFmtId="0" fontId="1" fillId="0" borderId="0" xfId="0" applyFont="1" applyFill="1" applyBorder="1"/>
    <xf numFmtId="0" fontId="3" fillId="0" borderId="5" xfId="0" applyFont="1" applyFill="1" applyBorder="1"/>
    <xf numFmtId="0" fontId="3" fillId="0" borderId="5" xfId="0" applyFont="1" applyBorder="1"/>
    <xf numFmtId="0" fontId="9" fillId="0" borderId="6" xfId="2" applyFont="1" applyFill="1" applyBorder="1" applyAlignment="1">
      <alignment horizontal="right" wrapText="1"/>
    </xf>
    <xf numFmtId="9" fontId="3" fillId="0" borderId="5" xfId="0" applyNumberFormat="1" applyFont="1" applyBorder="1"/>
    <xf numFmtId="9" fontId="12" fillId="0" borderId="5" xfId="3" applyNumberFormat="1" applyFont="1" applyFill="1" applyBorder="1" applyAlignment="1">
      <alignment horizontal="right" wrapText="1"/>
    </xf>
    <xf numFmtId="9" fontId="3" fillId="0" borderId="5" xfId="0" applyNumberFormat="1" applyFont="1" applyFill="1" applyBorder="1"/>
    <xf numFmtId="0" fontId="3" fillId="0" borderId="7" xfId="0" applyFont="1" applyBorder="1"/>
    <xf numFmtId="3" fontId="13" fillId="4" borderId="1" xfId="0" applyNumberFormat="1" applyFont="1" applyFill="1" applyBorder="1"/>
    <xf numFmtId="3" fontId="13" fillId="4" borderId="8" xfId="0" applyNumberFormat="1" applyFont="1" applyFill="1" applyBorder="1"/>
    <xf numFmtId="0" fontId="3" fillId="0" borderId="8" xfId="0" applyFont="1" applyBorder="1"/>
    <xf numFmtId="0" fontId="13" fillId="0" borderId="1" xfId="0" applyFont="1" applyFill="1" applyBorder="1"/>
    <xf numFmtId="0" fontId="3" fillId="0" borderId="0" xfId="0" applyFont="1" applyFill="1" applyBorder="1"/>
    <xf numFmtId="9" fontId="3" fillId="0" borderId="1" xfId="0" applyNumberFormat="1" applyFont="1" applyBorder="1"/>
    <xf numFmtId="9" fontId="12" fillId="0" borderId="1" xfId="3" applyNumberFormat="1" applyFont="1" applyFill="1" applyBorder="1" applyAlignment="1">
      <alignment horizontal="right" wrapText="1"/>
    </xf>
    <xf numFmtId="9" fontId="3" fillId="0" borderId="1" xfId="0" applyNumberFormat="1" applyFont="1" applyFill="1" applyBorder="1"/>
    <xf numFmtId="0" fontId="3" fillId="0" borderId="9" xfId="0" applyFont="1" applyBorder="1"/>
    <xf numFmtId="0" fontId="14" fillId="0" borderId="1" xfId="0" applyFont="1" applyFill="1" applyBorder="1" applyAlignment="1">
      <alignment horizontal="right" wrapText="1"/>
    </xf>
    <xf numFmtId="0" fontId="3" fillId="0" borderId="0" xfId="0" applyFont="1" applyBorder="1"/>
    <xf numFmtId="0" fontId="15" fillId="0" borderId="1" xfId="0" applyFont="1" applyFill="1" applyBorder="1" applyAlignment="1" applyProtection="1">
      <alignment vertical="center" wrapText="1"/>
    </xf>
    <xf numFmtId="0" fontId="3" fillId="0" borderId="9" xfId="0" applyFont="1" applyFill="1" applyBorder="1"/>
    <xf numFmtId="0" fontId="3" fillId="16" borderId="1" xfId="0" applyFont="1" applyFill="1" applyBorder="1"/>
    <xf numFmtId="0" fontId="3" fillId="16" borderId="5" xfId="0" applyFont="1" applyFill="1" applyBorder="1"/>
    <xf numFmtId="0" fontId="3" fillId="16" borderId="0" xfId="0" applyFont="1" applyFill="1"/>
    <xf numFmtId="9" fontId="3" fillId="16" borderId="1" xfId="0" applyNumberFormat="1" applyFont="1" applyFill="1" applyBorder="1"/>
    <xf numFmtId="0" fontId="3" fillId="16" borderId="9" xfId="0" applyFont="1" applyFill="1" applyBorder="1"/>
    <xf numFmtId="0" fontId="3" fillId="16" borderId="8" xfId="0" applyFont="1" applyFill="1" applyBorder="1"/>
    <xf numFmtId="0" fontId="1" fillId="0" borderId="5" xfId="0" applyFont="1" applyBorder="1"/>
    <xf numFmtId="9" fontId="12" fillId="16" borderId="1" xfId="3" applyNumberFormat="1" applyFont="1" applyFill="1" applyBorder="1" applyAlignment="1">
      <alignment horizontal="right" wrapText="1"/>
    </xf>
    <xf numFmtId="0" fontId="3" fillId="0" borderId="0" xfId="0" applyFont="1" applyFill="1" applyBorder="1" applyAlignment="1">
      <alignment horizontal="left"/>
    </xf>
    <xf numFmtId="0" fontId="0" fillId="0" borderId="0" xfId="0" applyFill="1" applyBorder="1"/>
    <xf numFmtId="9" fontId="3" fillId="0" borderId="0" xfId="0" applyNumberFormat="1" applyFont="1" applyFill="1" applyBorder="1"/>
    <xf numFmtId="0" fontId="12" fillId="0" borderId="0" xfId="3" applyFont="1" applyFill="1" applyBorder="1" applyAlignment="1">
      <alignment horizontal="right" wrapText="1"/>
    </xf>
    <xf numFmtId="3" fontId="3" fillId="0" borderId="0" xfId="0" applyNumberFormat="1" applyFont="1" applyFill="1" applyBorder="1"/>
    <xf numFmtId="0" fontId="14" fillId="17" borderId="1" xfId="4" applyFont="1" applyFill="1" applyBorder="1" applyAlignment="1">
      <alignment horizontal="right" wrapText="1"/>
    </xf>
    <xf numFmtId="0" fontId="3" fillId="17" borderId="1" xfId="0" applyFont="1" applyFill="1" applyBorder="1"/>
    <xf numFmtId="0" fontId="3" fillId="17" borderId="5" xfId="0" applyFont="1" applyFill="1" applyBorder="1"/>
    <xf numFmtId="0" fontId="3" fillId="17" borderId="0" xfId="0" applyFont="1" applyFill="1" applyBorder="1"/>
    <xf numFmtId="9" fontId="3" fillId="17" borderId="1" xfId="0" applyNumberFormat="1" applyFont="1" applyFill="1" applyBorder="1"/>
    <xf numFmtId="0" fontId="3" fillId="17" borderId="9" xfId="0" applyFont="1" applyFill="1" applyBorder="1"/>
    <xf numFmtId="0" fontId="3" fillId="3" borderId="8" xfId="0" applyFont="1" applyFill="1" applyBorder="1"/>
    <xf numFmtId="9" fontId="3" fillId="17" borderId="5" xfId="0" applyNumberFormat="1" applyFont="1" applyFill="1" applyBorder="1"/>
    <xf numFmtId="3" fontId="13" fillId="18" borderId="1" xfId="0" applyNumberFormat="1" applyFont="1" applyFill="1" applyBorder="1"/>
    <xf numFmtId="3" fontId="13" fillId="18" borderId="8" xfId="0" applyNumberFormat="1" applyFont="1" applyFill="1" applyBorder="1"/>
    <xf numFmtId="9" fontId="3" fillId="4" borderId="1" xfId="0" applyNumberFormat="1" applyFont="1" applyFill="1" applyBorder="1"/>
    <xf numFmtId="1" fontId="3" fillId="0" borderId="8" xfId="0" applyNumberFormat="1" applyFont="1" applyBorder="1"/>
    <xf numFmtId="1" fontId="3" fillId="3" borderId="8" xfId="0" applyNumberFormat="1" applyFont="1" applyFill="1" applyBorder="1"/>
    <xf numFmtId="0" fontId="3" fillId="4" borderId="9" xfId="0" applyFont="1" applyFill="1" applyBorder="1"/>
    <xf numFmtId="3" fontId="13" fillId="16" borderId="1" xfId="0" applyNumberFormat="1" applyFont="1" applyFill="1" applyBorder="1"/>
    <xf numFmtId="3" fontId="13" fillId="16" borderId="8" xfId="0" applyNumberFormat="1" applyFont="1" applyFill="1" applyBorder="1"/>
    <xf numFmtId="3" fontId="13" fillId="19" borderId="1" xfId="0" applyNumberFormat="1" applyFont="1" applyFill="1" applyBorder="1"/>
    <xf numFmtId="3" fontId="13" fillId="19" borderId="8" xfId="0" applyNumberFormat="1" applyFont="1" applyFill="1" applyBorder="1"/>
    <xf numFmtId="9" fontId="12" fillId="16" borderId="5" xfId="3" applyNumberFormat="1" applyFont="1" applyFill="1" applyBorder="1" applyAlignment="1">
      <alignment horizontal="right" wrapText="1"/>
    </xf>
    <xf numFmtId="3" fontId="13" fillId="3" borderId="1" xfId="0" applyNumberFormat="1" applyFont="1" applyFill="1" applyBorder="1"/>
    <xf numFmtId="3" fontId="13" fillId="3" borderId="8" xfId="0" applyNumberFormat="1" applyFont="1" applyFill="1" applyBorder="1"/>
    <xf numFmtId="0" fontId="3" fillId="16" borderId="10" xfId="0" applyFont="1" applyFill="1" applyBorder="1"/>
    <xf numFmtId="0" fontId="3" fillId="16" borderId="2" xfId="0" applyFont="1" applyFill="1" applyBorder="1"/>
    <xf numFmtId="9" fontId="3" fillId="16" borderId="10" xfId="0" applyNumberFormat="1" applyFont="1" applyFill="1" applyBorder="1"/>
    <xf numFmtId="0" fontId="3" fillId="16" borderId="11" xfId="0" applyFont="1" applyFill="1" applyBorder="1"/>
    <xf numFmtId="3" fontId="13" fillId="4" borderId="12" xfId="0" applyNumberFormat="1" applyFont="1" applyFill="1" applyBorder="1"/>
    <xf numFmtId="0" fontId="3" fillId="16" borderId="12" xfId="0" applyFont="1" applyFill="1" applyBorder="1"/>
    <xf numFmtId="3" fontId="13" fillId="4" borderId="0" xfId="0" applyNumberFormat="1" applyFont="1" applyFill="1" applyBorder="1"/>
    <xf numFmtId="0" fontId="13" fillId="0" borderId="0" xfId="0" applyFont="1" applyFill="1" applyBorder="1"/>
    <xf numFmtId="0" fontId="3" fillId="16" borderId="0" xfId="0" applyFont="1" applyFill="1" applyBorder="1"/>
    <xf numFmtId="9" fontId="3" fillId="16" borderId="0" xfId="0" applyNumberFormat="1" applyFont="1" applyFill="1" applyBorder="1"/>
    <xf numFmtId="0" fontId="3" fillId="0" borderId="1" xfId="0" applyFont="1" applyFill="1" applyBorder="1" applyAlignment="1">
      <alignment horizontal="left"/>
    </xf>
    <xf numFmtId="0" fontId="0" fillId="0" borderId="1" xfId="0" applyFill="1" applyBorder="1"/>
    <xf numFmtId="0" fontId="12" fillId="0" borderId="1" xfId="3" applyFont="1" applyFill="1" applyBorder="1" applyAlignment="1">
      <alignment horizontal="right" wrapText="1"/>
    </xf>
    <xf numFmtId="3" fontId="3" fillId="0" borderId="1" xfId="0" applyNumberFormat="1" applyFont="1" applyFill="1" applyBorder="1"/>
    <xf numFmtId="9" fontId="1" fillId="0" borderId="1" xfId="0" applyNumberFormat="1" applyFont="1" applyFill="1" applyBorder="1"/>
    <xf numFmtId="0" fontId="3" fillId="19" borderId="0" xfId="0" applyFont="1" applyFill="1"/>
    <xf numFmtId="0" fontId="3" fillId="18" borderId="0" xfId="0" applyFont="1" applyFill="1"/>
    <xf numFmtId="3" fontId="1" fillId="0" borderId="1" xfId="0" applyNumberFormat="1" applyFont="1" applyFill="1" applyBorder="1" applyAlignment="1">
      <alignment horizontal="center"/>
    </xf>
    <xf numFmtId="0" fontId="3" fillId="0" borderId="1" xfId="0" applyFont="1" applyBorder="1" applyAlignment="1">
      <alignment horizontal="left"/>
    </xf>
    <xf numFmtId="0" fontId="3" fillId="5" borderId="1" xfId="0" applyFont="1" applyFill="1" applyBorder="1" applyAlignment="1">
      <alignment horizontal="left"/>
    </xf>
    <xf numFmtId="0" fontId="1" fillId="5" borderId="1" xfId="0" applyFont="1" applyFill="1" applyBorder="1"/>
    <xf numFmtId="3" fontId="1" fillId="3" borderId="1" xfId="0" applyNumberFormat="1" applyFont="1" applyFill="1" applyBorder="1" applyAlignment="1">
      <alignment horizontal="center"/>
    </xf>
    <xf numFmtId="0" fontId="3" fillId="3" borderId="1" xfId="0" applyFont="1" applyFill="1" applyBorder="1" applyAlignment="1">
      <alignment horizontal="center"/>
    </xf>
    <xf numFmtId="0" fontId="3" fillId="5" borderId="1" xfId="0" applyFont="1" applyFill="1" applyBorder="1" applyAlignment="1">
      <alignment horizontal="center"/>
    </xf>
    <xf numFmtId="0" fontId="3" fillId="0" borderId="1" xfId="0" applyFont="1" applyFill="1" applyBorder="1" applyAlignment="1">
      <alignment horizontal="center"/>
    </xf>
    <xf numFmtId="0" fontId="1" fillId="3" borderId="1" xfId="0" applyFont="1" applyFill="1" applyBorder="1" applyAlignment="1">
      <alignment horizontal="center"/>
    </xf>
    <xf numFmtId="0" fontId="16" fillId="0" borderId="0" xfId="0" applyFont="1"/>
    <xf numFmtId="0" fontId="0" fillId="8" borderId="1" xfId="0" applyFill="1" applyBorder="1"/>
    <xf numFmtId="0" fontId="1" fillId="0" borderId="1" xfId="0" applyFont="1" applyFill="1" applyBorder="1" applyAlignment="1">
      <alignment vertical="top" wrapText="1"/>
    </xf>
    <xf numFmtId="0" fontId="3" fillId="0" borderId="2" xfId="0" applyFont="1" applyFill="1" applyBorder="1" applyAlignment="1">
      <alignment vertical="top" wrapText="1"/>
    </xf>
    <xf numFmtId="0" fontId="3" fillId="0" borderId="1" xfId="0" applyNumberFormat="1" applyFont="1" applyBorder="1" applyAlignment="1">
      <alignment vertical="top" wrapText="1"/>
    </xf>
    <xf numFmtId="0" fontId="0" fillId="8" borderId="0" xfId="0" applyFill="1" applyAlignment="1">
      <alignment vertical="center"/>
    </xf>
    <xf numFmtId="0" fontId="1" fillId="6" borderId="2" xfId="0" applyFont="1" applyFill="1" applyBorder="1"/>
    <xf numFmtId="0" fontId="3" fillId="3" borderId="1" xfId="0" applyFont="1" applyFill="1" applyBorder="1" applyAlignment="1">
      <alignment vertical="top"/>
    </xf>
    <xf numFmtId="0" fontId="0" fillId="0" borderId="1" xfId="0" applyBorder="1" applyAlignment="1">
      <alignment vertical="top"/>
    </xf>
    <xf numFmtId="0" fontId="0" fillId="4" borderId="1" xfId="0" applyFill="1" applyBorder="1"/>
    <xf numFmtId="0" fontId="0" fillId="0" borderId="1" xfId="0" applyBorder="1" applyAlignment="1">
      <alignment horizontal="left"/>
    </xf>
    <xf numFmtId="0" fontId="0" fillId="4" borderId="1" xfId="0" applyFill="1" applyBorder="1" applyAlignment="1">
      <alignment horizontal="left"/>
    </xf>
    <xf numFmtId="0" fontId="0" fillId="0" borderId="0" xfId="0" applyAlignment="1">
      <alignment horizontal="left"/>
    </xf>
    <xf numFmtId="0" fontId="16" fillId="0" borderId="1" xfId="0" applyFont="1" applyBorder="1"/>
    <xf numFmtId="0" fontId="16" fillId="0" borderId="1" xfId="0" applyFont="1" applyBorder="1" applyAlignment="1">
      <alignment horizontal="left"/>
    </xf>
    <xf numFmtId="0" fontId="1" fillId="6" borderId="11" xfId="0" applyFont="1" applyFill="1" applyBorder="1"/>
    <xf numFmtId="3" fontId="1" fillId="7" borderId="1" xfId="0" applyNumberFormat="1" applyFont="1" applyFill="1" applyBorder="1" applyAlignment="1">
      <alignment horizontal="center"/>
    </xf>
    <xf numFmtId="3" fontId="3" fillId="0" borderId="1" xfId="0" applyNumberFormat="1" applyFont="1" applyFill="1" applyBorder="1" applyAlignment="1">
      <alignment horizontal="left" vertical="top" wrapText="1"/>
    </xf>
    <xf numFmtId="3" fontId="3" fillId="0" borderId="1" xfId="0" applyNumberFormat="1" applyFont="1" applyFill="1" applyBorder="1" applyAlignment="1">
      <alignment horizontal="center"/>
    </xf>
    <xf numFmtId="3" fontId="3" fillId="7" borderId="1" xfId="0" applyNumberFormat="1" applyFont="1" applyFill="1" applyBorder="1" applyAlignment="1">
      <alignment horizontal="center"/>
    </xf>
    <xf numFmtId="3" fontId="1" fillId="0" borderId="1" xfId="0" applyNumberFormat="1" applyFont="1" applyFill="1" applyBorder="1" applyAlignment="1">
      <alignment horizontal="left" vertical="top" wrapText="1"/>
    </xf>
    <xf numFmtId="9" fontId="3" fillId="7" borderId="1" xfId="0" applyNumberFormat="1" applyFont="1" applyFill="1" applyBorder="1"/>
    <xf numFmtId="9" fontId="3" fillId="7" borderId="1" xfId="0" applyNumberFormat="1" applyFont="1" applyFill="1" applyBorder="1" applyAlignment="1">
      <alignment vertical="top" wrapText="1"/>
    </xf>
    <xf numFmtId="0" fontId="3" fillId="7" borderId="1" xfId="0" applyFont="1" applyFill="1" applyBorder="1"/>
    <xf numFmtId="0" fontId="0" fillId="5" borderId="1" xfId="0" applyFill="1" applyBorder="1"/>
    <xf numFmtId="0" fontId="17" fillId="8" borderId="1" xfId="0" applyFont="1" applyFill="1" applyBorder="1" applyAlignment="1">
      <alignment vertical="top" wrapText="1"/>
    </xf>
    <xf numFmtId="0" fontId="5" fillId="0" borderId="1" xfId="0" applyFont="1" applyBorder="1" applyAlignment="1">
      <alignment vertical="top" wrapText="1"/>
    </xf>
    <xf numFmtId="0" fontId="1" fillId="0" borderId="1" xfId="0" applyFont="1" applyFill="1" applyBorder="1" applyAlignment="1">
      <alignment vertical="top"/>
    </xf>
    <xf numFmtId="0" fontId="1" fillId="0" borderId="1" xfId="0" applyFont="1" applyFill="1" applyBorder="1" applyAlignment="1">
      <alignment horizontal="left" vertical="top"/>
    </xf>
    <xf numFmtId="0" fontId="3" fillId="0" borderId="0" xfId="0" applyFont="1" applyAlignment="1">
      <alignment horizontal="center"/>
    </xf>
    <xf numFmtId="0" fontId="16" fillId="6" borderId="1" xfId="0" applyFont="1" applyFill="1" applyBorder="1" applyAlignment="1">
      <alignment vertical="top" textRotation="180" wrapText="1"/>
    </xf>
    <xf numFmtId="0" fontId="2" fillId="4" borderId="1" xfId="0" applyFont="1" applyFill="1" applyBorder="1" applyAlignment="1">
      <alignment horizontal="left" vertical="top"/>
    </xf>
    <xf numFmtId="0" fontId="2" fillId="4" borderId="1" xfId="0" applyFont="1" applyFill="1" applyBorder="1" applyAlignment="1">
      <alignment vertical="top"/>
    </xf>
    <xf numFmtId="0" fontId="2" fillId="4" borderId="1" xfId="0" applyFont="1" applyFill="1" applyBorder="1" applyAlignment="1">
      <alignment vertical="top" wrapText="1"/>
    </xf>
    <xf numFmtId="0" fontId="3" fillId="0" borderId="0" xfId="0" applyFont="1" applyAlignment="1">
      <alignment vertical="top"/>
    </xf>
    <xf numFmtId="0" fontId="3" fillId="0" borderId="0" xfId="0" applyFont="1" applyAlignment="1">
      <alignment vertical="top" wrapText="1"/>
    </xf>
    <xf numFmtId="0" fontId="3" fillId="3" borderId="5" xfId="0" applyFont="1" applyFill="1" applyBorder="1" applyAlignment="1">
      <alignment vertical="top" wrapText="1"/>
    </xf>
    <xf numFmtId="0" fontId="3" fillId="0" borderId="1" xfId="0" applyFont="1" applyBorder="1" applyAlignment="1">
      <alignment horizontal="left" vertical="top" wrapText="1"/>
    </xf>
    <xf numFmtId="0" fontId="1" fillId="0" borderId="9" xfId="0" applyFont="1" applyFill="1" applyBorder="1"/>
    <xf numFmtId="0" fontId="3" fillId="0" borderId="0" xfId="0" applyFont="1" applyFill="1" applyBorder="1" applyAlignment="1">
      <alignment horizontal="center"/>
    </xf>
    <xf numFmtId="0" fontId="5" fillId="0" borderId="0" xfId="0" applyFont="1" applyFill="1" applyBorder="1" applyAlignment="1">
      <alignment vertical="top" wrapText="1"/>
    </xf>
    <xf numFmtId="0" fontId="1" fillId="0" borderId="10" xfId="0" applyFont="1" applyFill="1" applyBorder="1"/>
    <xf numFmtId="0" fontId="3" fillId="0" borderId="5" xfId="0" applyFont="1" applyFill="1" applyBorder="1" applyAlignment="1">
      <alignment horizontal="left" vertical="top" wrapText="1"/>
    </xf>
    <xf numFmtId="0" fontId="1" fillId="20" borderId="13" xfId="0" applyFont="1" applyFill="1" applyBorder="1" applyAlignment="1" applyProtection="1">
      <alignment horizontal="left"/>
      <protection locked="0"/>
    </xf>
    <xf numFmtId="14" fontId="5" fillId="0" borderId="1" xfId="0" applyNumberFormat="1" applyFont="1" applyBorder="1" applyAlignment="1">
      <alignment horizontal="left"/>
    </xf>
    <xf numFmtId="0" fontId="1" fillId="0" borderId="5" xfId="0" applyFont="1" applyFill="1" applyBorder="1" applyAlignment="1">
      <alignment vertical="top"/>
    </xf>
    <xf numFmtId="0" fontId="1" fillId="0" borderId="0" xfId="0" applyFont="1" applyFill="1" applyBorder="1" applyAlignment="1">
      <alignment vertical="top"/>
    </xf>
    <xf numFmtId="1" fontId="3" fillId="0" borderId="1" xfId="0" applyNumberFormat="1" applyFont="1" applyFill="1" applyBorder="1" applyAlignment="1">
      <alignment horizontal="left"/>
    </xf>
    <xf numFmtId="0" fontId="5" fillId="0" borderId="1" xfId="0" applyFont="1" applyFill="1" applyBorder="1" applyAlignment="1">
      <alignment vertical="top" wrapText="1"/>
    </xf>
    <xf numFmtId="0" fontId="3" fillId="0" borderId="10" xfId="0" applyFont="1" applyFill="1" applyBorder="1" applyAlignment="1">
      <alignment horizontal="left" vertical="top" wrapText="1"/>
    </xf>
    <xf numFmtId="0" fontId="3" fillId="0" borderId="1" xfId="0" applyFont="1" applyBorder="1" applyAlignment="1">
      <alignment vertical="top"/>
    </xf>
    <xf numFmtId="0" fontId="1" fillId="0" borderId="1" xfId="0" applyFont="1" applyBorder="1" applyAlignment="1">
      <alignment vertical="top" wrapText="1"/>
    </xf>
    <xf numFmtId="14" fontId="3" fillId="0" borderId="0" xfId="0" applyNumberFormat="1" applyFont="1"/>
    <xf numFmtId="0" fontId="1" fillId="2" borderId="1" xfId="0" applyFont="1" applyFill="1" applyBorder="1"/>
    <xf numFmtId="2" fontId="20" fillId="2" borderId="1" xfId="0" applyNumberFormat="1" applyFont="1" applyFill="1" applyBorder="1"/>
    <xf numFmtId="0" fontId="1" fillId="2" borderId="1" xfId="0" applyNumberFormat="1" applyFont="1" applyFill="1" applyBorder="1"/>
    <xf numFmtId="2" fontId="1" fillId="2" borderId="1" xfId="0" applyNumberFormat="1" applyFont="1" applyFill="1" applyBorder="1"/>
    <xf numFmtId="1" fontId="1" fillId="2" borderId="1" xfId="0" applyNumberFormat="1" applyFont="1" applyFill="1" applyBorder="1"/>
    <xf numFmtId="14" fontId="1" fillId="2" borderId="1" xfId="0" applyNumberFormat="1" applyFont="1" applyFill="1" applyBorder="1"/>
    <xf numFmtId="2" fontId="3" fillId="4" borderId="1" xfId="0" applyNumberFormat="1" applyFont="1" applyFill="1" applyBorder="1"/>
    <xf numFmtId="0" fontId="3" fillId="4" borderId="1" xfId="0" applyNumberFormat="1" applyFont="1" applyFill="1" applyBorder="1"/>
    <xf numFmtId="2" fontId="3" fillId="0" borderId="1" xfId="0" applyNumberFormat="1" applyFont="1" applyBorder="1"/>
    <xf numFmtId="0" fontId="19" fillId="0" borderId="1" xfId="5" applyFont="1" applyBorder="1" applyAlignment="1">
      <alignment vertical="top"/>
    </xf>
    <xf numFmtId="14" fontId="3" fillId="0" borderId="1" xfId="0" applyNumberFormat="1" applyFont="1" applyBorder="1" applyAlignment="1">
      <alignment vertical="top"/>
    </xf>
    <xf numFmtId="1" fontId="3" fillId="0" borderId="1" xfId="0" applyNumberFormat="1" applyFont="1" applyBorder="1"/>
    <xf numFmtId="14" fontId="3" fillId="0" borderId="1" xfId="0" applyNumberFormat="1" applyFont="1" applyBorder="1"/>
    <xf numFmtId="14" fontId="3" fillId="0" borderId="0" xfId="0" applyNumberFormat="1" applyFont="1" applyBorder="1"/>
    <xf numFmtId="2" fontId="3" fillId="5" borderId="1" xfId="0" applyNumberFormat="1" applyFont="1" applyFill="1" applyBorder="1"/>
    <xf numFmtId="0" fontId="3" fillId="5" borderId="1" xfId="0" applyNumberFormat="1" applyFont="1" applyFill="1" applyBorder="1"/>
    <xf numFmtId="0" fontId="1" fillId="5" borderId="1" xfId="0" applyFont="1" applyFill="1" applyBorder="1" applyAlignment="1">
      <alignment vertical="top" wrapText="1"/>
    </xf>
    <xf numFmtId="1" fontId="3" fillId="5" borderId="1" xfId="0" applyNumberFormat="1" applyFont="1" applyFill="1" applyBorder="1"/>
    <xf numFmtId="0" fontId="19" fillId="5" borderId="1" xfId="5" applyFont="1" applyFill="1" applyBorder="1" applyAlignment="1">
      <alignment vertical="top"/>
    </xf>
    <xf numFmtId="14" fontId="3" fillId="5" borderId="1" xfId="0" applyNumberFormat="1" applyFont="1" applyFill="1" applyBorder="1"/>
    <xf numFmtId="14" fontId="3" fillId="5" borderId="0" xfId="0" applyNumberFormat="1" applyFont="1" applyFill="1"/>
    <xf numFmtId="2" fontId="3" fillId="0" borderId="0" xfId="0" applyNumberFormat="1" applyFont="1"/>
    <xf numFmtId="0" fontId="3" fillId="0" borderId="0" xfId="0" applyNumberFormat="1" applyFont="1"/>
    <xf numFmtId="1" fontId="3" fillId="0" borderId="0" xfId="0" applyNumberFormat="1" applyFont="1"/>
    <xf numFmtId="0" fontId="3" fillId="0" borderId="1" xfId="0" applyFont="1" applyFill="1" applyBorder="1" applyAlignment="1">
      <alignment horizontal="left" vertical="top"/>
    </xf>
    <xf numFmtId="0" fontId="18" fillId="0" borderId="1" xfId="5" applyFill="1" applyBorder="1" applyAlignment="1">
      <alignment horizontal="left"/>
    </xf>
    <xf numFmtId="0" fontId="18" fillId="0" borderId="0" xfId="5"/>
    <xf numFmtId="0" fontId="3" fillId="0" borderId="1" xfId="0" applyNumberFormat="1" applyFont="1" applyFill="1" applyBorder="1" applyAlignment="1">
      <alignment horizontal="left" vertical="top"/>
    </xf>
    <xf numFmtId="1" fontId="3" fillId="0" borderId="1" xfId="0" applyNumberFormat="1" applyFont="1" applyFill="1" applyBorder="1" applyAlignment="1">
      <alignment vertical="top"/>
    </xf>
    <xf numFmtId="2" fontId="3" fillId="0" borderId="1" xfId="0" applyNumberFormat="1" applyFont="1" applyFill="1" applyBorder="1" applyAlignment="1">
      <alignment vertical="top" wrapText="1"/>
    </xf>
    <xf numFmtId="0" fontId="3" fillId="0" borderId="1" xfId="0" applyNumberFormat="1" applyFont="1" applyFill="1" applyBorder="1" applyAlignment="1">
      <alignment vertical="top" wrapText="1"/>
    </xf>
    <xf numFmtId="0" fontId="3" fillId="0" borderId="1" xfId="0" applyNumberFormat="1" applyFont="1" applyFill="1" applyBorder="1" applyAlignment="1">
      <alignment horizontal="left"/>
    </xf>
    <xf numFmtId="14" fontId="1" fillId="4" borderId="1" xfId="0" applyNumberFormat="1" applyFont="1" applyFill="1" applyBorder="1"/>
    <xf numFmtId="1" fontId="3" fillId="0" borderId="1" xfId="0" applyNumberFormat="1" applyFont="1" applyBorder="1" applyAlignment="1">
      <alignment horizontal="right" vertical="top"/>
    </xf>
    <xf numFmtId="0" fontId="19" fillId="0" borderId="1" xfId="5" applyFont="1" applyFill="1" applyBorder="1" applyAlignment="1">
      <alignment vertical="top" wrapText="1"/>
    </xf>
    <xf numFmtId="0" fontId="19" fillId="0" borderId="1" xfId="5" applyFont="1" applyBorder="1" applyAlignment="1">
      <alignment vertical="top" wrapText="1"/>
    </xf>
    <xf numFmtId="1" fontId="3" fillId="0" borderId="1" xfId="0" applyNumberFormat="1" applyFont="1" applyFill="1" applyBorder="1" applyAlignment="1">
      <alignment vertical="top" wrapText="1"/>
    </xf>
    <xf numFmtId="0" fontId="19" fillId="0" borderId="0" xfId="5" applyFont="1" applyFill="1" applyAlignment="1">
      <alignment vertical="top" wrapText="1"/>
    </xf>
    <xf numFmtId="1" fontId="3" fillId="0" borderId="1" xfId="0" applyNumberFormat="1" applyFont="1" applyFill="1" applyBorder="1" applyAlignment="1">
      <alignment horizontal="right" vertical="top" wrapText="1"/>
    </xf>
    <xf numFmtId="0" fontId="3" fillId="0" borderId="1" xfId="0" applyFont="1" applyFill="1" applyBorder="1" applyAlignment="1">
      <alignment horizontal="left" vertical="top" wrapText="1"/>
    </xf>
    <xf numFmtId="0" fontId="5" fillId="5" borderId="1" xfId="0" applyFont="1" applyFill="1" applyBorder="1" applyAlignment="1">
      <alignment vertical="top" wrapText="1"/>
    </xf>
    <xf numFmtId="1" fontId="1" fillId="5" borderId="1" xfId="0" applyNumberFormat="1" applyFont="1" applyFill="1" applyBorder="1"/>
    <xf numFmtId="1" fontId="3" fillId="5" borderId="1" xfId="0" applyNumberFormat="1" applyFont="1" applyFill="1" applyBorder="1" applyAlignment="1">
      <alignment vertical="top"/>
    </xf>
    <xf numFmtId="14" fontId="3" fillId="0" borderId="1" xfId="0" applyNumberFormat="1" applyFont="1" applyFill="1" applyBorder="1" applyAlignment="1">
      <alignment horizontal="left"/>
    </xf>
    <xf numFmtId="0" fontId="18" fillId="0" borderId="0" xfId="5" applyFill="1"/>
    <xf numFmtId="0" fontId="0" fillId="0" borderId="0" xfId="0" applyFill="1"/>
    <xf numFmtId="0" fontId="3" fillId="5" borderId="1" xfId="0" applyFont="1" applyFill="1" applyBorder="1" applyAlignment="1">
      <alignment horizontal="left" vertical="top"/>
    </xf>
    <xf numFmtId="0" fontId="5" fillId="5" borderId="1" xfId="1" applyNumberFormat="1" applyFont="1" applyFill="1" applyBorder="1" applyAlignment="1">
      <alignment vertical="top" wrapText="1"/>
    </xf>
    <xf numFmtId="0" fontId="5" fillId="5" borderId="1" xfId="1" applyFont="1" applyFill="1" applyBorder="1" applyAlignment="1">
      <alignment vertical="top"/>
    </xf>
    <xf numFmtId="0" fontId="3" fillId="5" borderId="1" xfId="0" applyFont="1" applyFill="1" applyBorder="1" applyAlignment="1">
      <alignment horizontal="left" vertical="top" wrapText="1"/>
    </xf>
    <xf numFmtId="0" fontId="5" fillId="5" borderId="1" xfId="1" applyFont="1" applyFill="1" applyBorder="1" applyAlignment="1">
      <alignment vertical="top" wrapText="1"/>
    </xf>
    <xf numFmtId="1" fontId="3" fillId="4" borderId="1" xfId="0" applyNumberFormat="1" applyFont="1" applyFill="1" applyBorder="1" applyAlignment="1">
      <alignment vertical="top" wrapText="1"/>
    </xf>
    <xf numFmtId="2" fontId="3" fillId="0" borderId="1" xfId="0" applyNumberFormat="1" applyFont="1" applyFill="1" applyBorder="1" applyAlignment="1">
      <alignment vertical="top"/>
    </xf>
    <xf numFmtId="0" fontId="3" fillId="0" borderId="1" xfId="0" applyNumberFormat="1" applyFont="1" applyFill="1" applyBorder="1" applyAlignment="1">
      <alignment vertical="top"/>
    </xf>
    <xf numFmtId="0" fontId="1" fillId="6" borderId="2" xfId="0" applyFont="1" applyFill="1" applyBorder="1" applyAlignment="1">
      <alignment wrapText="1"/>
    </xf>
    <xf numFmtId="6" fontId="0" fillId="0" borderId="0" xfId="0" applyNumberFormat="1"/>
    <xf numFmtId="6" fontId="0" fillId="0" borderId="0" xfId="0" applyNumberFormat="1" applyFill="1" applyBorder="1"/>
    <xf numFmtId="0" fontId="26" fillId="0" borderId="2" xfId="0" applyFont="1" applyFill="1" applyBorder="1" applyAlignment="1">
      <alignment vertical="top" wrapText="1"/>
    </xf>
    <xf numFmtId="44" fontId="16" fillId="0" borderId="0" xfId="6" applyFont="1"/>
    <xf numFmtId="0" fontId="18" fillId="0" borderId="0" xfId="5" applyFill="1" applyProtection="1">
      <protection locked="0"/>
    </xf>
    <xf numFmtId="0" fontId="1" fillId="0" borderId="1" xfId="0" applyFont="1" applyFill="1" applyBorder="1" applyAlignment="1">
      <alignment horizontal="left" vertical="top" wrapText="1"/>
    </xf>
    <xf numFmtId="0" fontId="3" fillId="0" borderId="0" xfId="0" applyFont="1" applyFill="1" applyAlignment="1">
      <alignment vertical="top"/>
    </xf>
    <xf numFmtId="0" fontId="19" fillId="0" borderId="1" xfId="5" applyFont="1" applyFill="1" applyBorder="1" applyAlignment="1">
      <alignment vertical="top"/>
    </xf>
    <xf numFmtId="14" fontId="3" fillId="0" borderId="1" xfId="0" applyNumberFormat="1" applyFont="1" applyFill="1" applyBorder="1" applyAlignment="1">
      <alignment vertical="top"/>
    </xf>
    <xf numFmtId="0" fontId="19" fillId="0" borderId="1" xfId="5" applyFont="1" applyFill="1" applyBorder="1"/>
    <xf numFmtId="14" fontId="3" fillId="0" borderId="1" xfId="0" applyNumberFormat="1" applyFont="1" applyFill="1" applyBorder="1"/>
    <xf numFmtId="0" fontId="28" fillId="17" borderId="18" xfId="0" applyFont="1" applyFill="1" applyBorder="1"/>
    <xf numFmtId="0" fontId="29" fillId="17" borderId="18" xfId="0" applyFont="1" applyFill="1" applyBorder="1"/>
    <xf numFmtId="2" fontId="29" fillId="17" borderId="18" xfId="0" applyNumberFormat="1" applyFont="1" applyFill="1" applyBorder="1"/>
    <xf numFmtId="0" fontId="29" fillId="17" borderId="18" xfId="0" applyNumberFormat="1" applyFont="1" applyFill="1" applyBorder="1"/>
    <xf numFmtId="1" fontId="29" fillId="17" borderId="18" xfId="0" applyNumberFormat="1" applyFont="1" applyFill="1" applyBorder="1"/>
    <xf numFmtId="14" fontId="29" fillId="17" borderId="18" xfId="0" applyNumberFormat="1" applyFont="1" applyFill="1" applyBorder="1"/>
    <xf numFmtId="0" fontId="29" fillId="17" borderId="17" xfId="0" applyFont="1" applyFill="1" applyBorder="1"/>
    <xf numFmtId="0" fontId="22" fillId="17" borderId="16" xfId="0" applyFont="1" applyFill="1" applyBorder="1"/>
    <xf numFmtId="0" fontId="18" fillId="0" borderId="1" xfId="5" applyBorder="1"/>
    <xf numFmtId="0" fontId="30" fillId="0" borderId="1" xfId="5" applyFont="1" applyFill="1" applyBorder="1" applyAlignment="1">
      <alignment horizontal="left"/>
    </xf>
    <xf numFmtId="0" fontId="23" fillId="0" borderId="1" xfId="0" applyFont="1" applyBorder="1" applyAlignment="1">
      <alignment horizontal="left" vertical="top" wrapText="1"/>
    </xf>
    <xf numFmtId="0" fontId="22" fillId="11" borderId="11" xfId="0" applyFont="1" applyFill="1" applyBorder="1" applyAlignment="1">
      <alignment vertical="top"/>
    </xf>
    <xf numFmtId="0" fontId="22" fillId="11" borderId="14" xfId="0" applyFont="1" applyFill="1" applyBorder="1" applyAlignment="1">
      <alignment vertical="top"/>
    </xf>
    <xf numFmtId="0" fontId="22" fillId="11" borderId="12" xfId="0" applyFont="1" applyFill="1" applyBorder="1" applyAlignment="1">
      <alignment vertical="top"/>
    </xf>
    <xf numFmtId="0" fontId="22" fillId="11" borderId="7" xfId="0" applyFont="1" applyFill="1" applyBorder="1" applyAlignment="1">
      <alignment vertical="top"/>
    </xf>
    <xf numFmtId="0" fontId="22" fillId="11" borderId="3" xfId="0" applyFont="1" applyFill="1" applyBorder="1" applyAlignment="1">
      <alignment vertical="top"/>
    </xf>
    <xf numFmtId="0" fontId="22" fillId="11" borderId="15" xfId="0" applyFont="1" applyFill="1" applyBorder="1" applyAlignment="1">
      <alignment vertical="top"/>
    </xf>
    <xf numFmtId="0" fontId="21" fillId="11" borderId="16" xfId="0" applyFont="1" applyFill="1" applyBorder="1" applyAlignment="1">
      <alignment horizontal="center" vertical="center" wrapText="1"/>
    </xf>
    <xf numFmtId="0" fontId="21" fillId="11" borderId="17" xfId="0" applyFont="1" applyFill="1" applyBorder="1" applyAlignment="1">
      <alignment horizontal="center" vertical="center" wrapText="1"/>
    </xf>
    <xf numFmtId="0" fontId="1" fillId="0" borderId="0" xfId="0" applyFont="1" applyAlignment="1">
      <alignment horizontal="center"/>
    </xf>
    <xf numFmtId="0" fontId="22" fillId="11" borderId="3" xfId="0" applyFont="1" applyFill="1" applyBorder="1" applyAlignment="1">
      <alignment horizontal="left" vertical="top" wrapText="1"/>
    </xf>
    <xf numFmtId="0" fontId="1" fillId="6" borderId="1" xfId="0" applyFont="1" applyFill="1" applyBorder="1" applyAlignment="1">
      <alignment horizontal="center"/>
    </xf>
    <xf numFmtId="0" fontId="21" fillId="11" borderId="0" xfId="0" applyFont="1" applyFill="1" applyAlignment="1">
      <alignment horizontal="center" vertical="center" wrapText="1"/>
    </xf>
    <xf numFmtId="0" fontId="1" fillId="6" borderId="0" xfId="0" applyFont="1" applyFill="1" applyAlignment="1">
      <alignment horizontal="center"/>
    </xf>
    <xf numFmtId="0" fontId="1" fillId="0" borderId="3" xfId="0" applyFont="1" applyFill="1" applyBorder="1" applyAlignment="1">
      <alignment horizontal="center"/>
    </xf>
    <xf numFmtId="0" fontId="1" fillId="6" borderId="3" xfId="0" applyFont="1" applyFill="1" applyBorder="1" applyAlignment="1">
      <alignment horizontal="center"/>
    </xf>
    <xf numFmtId="0" fontId="0" fillId="3" borderId="0" xfId="0" applyFill="1" applyAlignment="1">
      <alignment horizontal="left" wrapText="1"/>
    </xf>
    <xf numFmtId="0" fontId="0" fillId="4" borderId="0" xfId="0" applyFill="1" applyAlignment="1">
      <alignment horizontal="left" wrapText="1"/>
    </xf>
  </cellXfs>
  <cellStyles count="7">
    <cellStyle name="Currency" xfId="6" builtinId="4"/>
    <cellStyle name="Hyperlink" xfId="5" builtinId="8"/>
    <cellStyle name="Normal" xfId="0" builtinId="0"/>
    <cellStyle name="Normal 3" xfId="1"/>
    <cellStyle name="Normal_Sheet1" xfId="4"/>
    <cellStyle name="Normal_Sheet2" xfId="3"/>
    <cellStyle name="Normal_SHLAA_2011 Yield Calcs" xfId="2"/>
  </cellStyles>
  <dxfs count="158">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92D050"/>
        </patternFill>
      </fill>
    </dxf>
    <dxf>
      <fill>
        <patternFill>
          <bgColor rgb="FF92D050"/>
        </patternFill>
      </fill>
    </dxf>
    <dxf>
      <fill>
        <patternFill>
          <bgColor theme="9"/>
        </patternFill>
      </fill>
    </dxf>
    <dxf>
      <fill>
        <patternFill>
          <bgColor rgb="FFFFFF0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theme="5"/>
        </patternFill>
      </fill>
    </dxf>
    <dxf>
      <fill>
        <patternFill>
          <bgColor theme="0"/>
        </patternFill>
      </fill>
    </dxf>
    <dxf>
      <fill>
        <patternFill>
          <bgColor rgb="FF92D05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92D050"/>
        </patternFill>
      </fill>
    </dxf>
    <dxf>
      <fill>
        <patternFill>
          <bgColor rgb="FFFFFF00"/>
        </patternFill>
      </fill>
    </dxf>
    <dxf>
      <fill>
        <patternFill>
          <bgColor theme="5"/>
        </patternFill>
      </fill>
    </dxf>
    <dxf>
      <fill>
        <patternFill>
          <bgColor theme="0"/>
        </patternFill>
      </fill>
    </dxf>
    <dxf>
      <fill>
        <patternFill>
          <bgColor rgb="FF92D050"/>
        </patternFill>
      </fill>
    </dxf>
    <dxf>
      <fill>
        <patternFill>
          <bgColor rgb="FFFFFF00"/>
        </patternFill>
      </fill>
    </dxf>
    <dxf>
      <fill>
        <patternFill>
          <bgColor theme="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theme="0"/>
        </patternFill>
      </fill>
    </dxf>
    <dxf>
      <fill>
        <patternFill>
          <bgColor rgb="FF92D050"/>
        </patternFill>
      </fill>
    </dxf>
    <dxf>
      <fill>
        <patternFill>
          <bgColor rgb="FFFFFF00"/>
        </patternFill>
      </fill>
    </dxf>
    <dxf>
      <fill>
        <patternFill>
          <bgColor theme="5"/>
        </patternFill>
      </fill>
    </dxf>
    <dxf>
      <fill>
        <patternFill>
          <bgColor rgb="FFFF0000"/>
        </patternFill>
      </fill>
    </dxf>
    <dxf>
      <fill>
        <patternFill>
          <bgColor theme="0"/>
        </patternFill>
      </fill>
    </dxf>
    <dxf>
      <fill>
        <patternFill>
          <bgColor rgb="FF92D050"/>
        </patternFill>
      </fill>
    </dxf>
    <dxf>
      <fill>
        <patternFill>
          <bgColor rgb="FFFF0000"/>
        </patternFill>
      </fill>
    </dxf>
    <dxf>
      <fill>
        <patternFill>
          <bgColor theme="0"/>
        </patternFill>
      </fill>
    </dxf>
    <dxf>
      <fill>
        <patternFill>
          <bgColor rgb="FF92D050"/>
        </patternFill>
      </fill>
    </dxf>
    <dxf>
      <fill>
        <patternFill>
          <bgColor rgb="FFFFFF00"/>
        </patternFill>
      </fill>
    </dxf>
    <dxf>
      <fill>
        <patternFill>
          <bgColor rgb="FFFFFF00"/>
        </patternFill>
      </fill>
    </dxf>
    <dxf>
      <fill>
        <patternFill>
          <bgColor theme="5"/>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190499</xdr:rowOff>
    </xdr:from>
    <xdr:to>
      <xdr:col>9</xdr:col>
      <xdr:colOff>266700</xdr:colOff>
      <xdr:row>22</xdr:row>
      <xdr:rowOff>162270</xdr:rowOff>
    </xdr:to>
    <xdr:pic>
      <xdr:nvPicPr>
        <xdr:cNvPr id="2" name="Picture 2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0999"/>
          <a:ext cx="5753100" cy="3972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11</xdr:col>
      <xdr:colOff>0</xdr:colOff>
      <xdr:row>2</xdr:row>
      <xdr:rowOff>0</xdr:rowOff>
    </xdr:from>
    <xdr:to>
      <xdr:col>20</xdr:col>
      <xdr:colOff>238125</xdr:colOff>
      <xdr:row>23</xdr:row>
      <xdr:rowOff>15927</xdr:rowOff>
    </xdr:to>
    <xdr:pic>
      <xdr:nvPicPr>
        <xdr:cNvPr id="3" name="Picture 10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05600" y="381000"/>
          <a:ext cx="5724525" cy="401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25</xdr:row>
      <xdr:rowOff>104774</xdr:rowOff>
    </xdr:from>
    <xdr:to>
      <xdr:col>9</xdr:col>
      <xdr:colOff>304799</xdr:colOff>
      <xdr:row>46</xdr:row>
      <xdr:rowOff>104775</xdr:rowOff>
    </xdr:to>
    <xdr:pic>
      <xdr:nvPicPr>
        <xdr:cNvPr id="4" name="Picture 16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867274"/>
          <a:ext cx="5791199" cy="4000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11</xdr:col>
      <xdr:colOff>10584</xdr:colOff>
      <xdr:row>25</xdr:row>
      <xdr:rowOff>127000</xdr:rowOff>
    </xdr:from>
    <xdr:to>
      <xdr:col>20</xdr:col>
      <xdr:colOff>127000</xdr:colOff>
      <xdr:row>45</xdr:row>
      <xdr:rowOff>127000</xdr:rowOff>
    </xdr:to>
    <xdr:pic>
      <xdr:nvPicPr>
        <xdr:cNvPr id="5" name="Picture 115"/>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62751" y="4889500"/>
          <a:ext cx="5640916" cy="381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rownfield%20Land\DCLG\Schema\BrownfieldRegisterTemplate-NNJPU%2015.06.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House\Paul\Planning\SHLAA\SHLAA%20FINAL%20FILES%2002.08.12\Yields\SHLAA_2011%2008.02.12%20-%20TABLE%20WITH%20FINAL%20FIONA%20GIS%20AND%20RNRP%20ANALYSI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SHLAA%20(Cloud%20version)\2010%20SHLAA%20Update\FINAL%20DOCUMENT%20AND%20DATA%2029.04.2013\Yields\shlaa%20yields%20final%200808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HLAA%20(Cloud%20version)\2010%20SHLAA%20Update\LPA%20Site%20Visit%20Write%20Ups%202011\CBC%20Updates%2018.08.2011_Copy%20of%20Upload%20version_CBC%20MASTERCOPY_SHLAA%20Site%20Assessment%20Pro-forma%20010611%20-%20scores%20added%20by%20B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HLAA%20(Cloud%20version)\2010%20SHLAA%20Update\LPA%20Site%20Visit%20Write%20Ups%202011\ENC%20SHLAA%20Site%20visits%20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SHLAA%20(Cloud%20version)\2010%20SHLAA%20Update\LPA%20Site%20Visit%20Write%20Ups%202011\KBC%20SHLAA%20Site%20visits%20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SHLAA%20(Cloud%20version)\2010%20SHLAA%20Update\LPA%20Site%20Visit%20Write%20Ups%202011\WBC%20SHLAA%20Site%20visit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ortlisted Sites"/>
      <sheetName val="Brownfield_Sites_24_06_16 (003)"/>
      <sheetName val="Discounted Sites"/>
      <sheetName val="Params"/>
      <sheetName val="ReadMe"/>
    </sheetNames>
    <sheetDataSet>
      <sheetData sheetId="0"/>
      <sheetData sheetId="1" refreshError="1"/>
      <sheetData sheetId="2"/>
      <sheetData sheetId="3">
        <row r="2">
          <cell r="A2" t="str">
            <v>WGS84</v>
          </cell>
          <cell r="B2" t="str">
            <v>Permissioned</v>
          </cell>
          <cell r="C2" t="str">
            <v>Public Ownership</v>
          </cell>
        </row>
        <row r="3">
          <cell r="A3" t="str">
            <v>OSGB36</v>
          </cell>
          <cell r="B3" t="str">
            <v>Not Permissioned</v>
          </cell>
          <cell r="C3" t="str">
            <v>Not in Public Ownership</v>
          </cell>
        </row>
        <row r="4">
          <cell r="A4" t="str">
            <v>ETRS89</v>
          </cell>
          <cell r="B4" t="str">
            <v>Pending Decision</v>
          </cell>
          <cell r="C4" t="str">
            <v>Unknown</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 Scores"/>
      <sheetName val="Sheet2"/>
      <sheetName val="Sheet3"/>
      <sheetName val="SHLAA_2011 186"/>
      <sheetName val="final categories"/>
      <sheetName val="2011 New Sites - sources"/>
      <sheetName val="mixed use ratio 186"/>
      <sheetName val="RNRP"/>
      <sheetName val="34 site area changes"/>
      <sheetName val="New FZ Data 186 FINAL"/>
      <sheetName val="186"/>
      <sheetName val="SHLAA_2011 ALL"/>
      <sheetName val="Settlement Type Lookup"/>
      <sheetName val="Suitability Score Matrix"/>
      <sheetName val="Characteristic Lookup"/>
      <sheetName val="Sheet1"/>
    </sheetNames>
    <sheetDataSet>
      <sheetData sheetId="0" refreshError="1"/>
      <sheetData sheetId="1">
        <row r="1">
          <cell r="A1">
            <v>13</v>
          </cell>
          <cell r="B1" t="str">
            <v>Yes - factual update 2011 - done</v>
          </cell>
        </row>
        <row r="2">
          <cell r="A2">
            <v>44</v>
          </cell>
          <cell r="B2" t="str">
            <v>Yes - Factual Update 2011</v>
          </cell>
        </row>
        <row r="3">
          <cell r="A3">
            <v>49</v>
          </cell>
          <cell r="B3" t="str">
            <v>Yes - Factual Update 2011</v>
          </cell>
        </row>
        <row r="4">
          <cell r="A4">
            <v>53</v>
          </cell>
          <cell r="B4" t="str">
            <v>No - no change to 2008 status</v>
          </cell>
        </row>
        <row r="5">
          <cell r="A5">
            <v>54</v>
          </cell>
          <cell r="B5" t="str">
            <v>Yes - factual update 2011 - done</v>
          </cell>
        </row>
        <row r="6">
          <cell r="A6">
            <v>71</v>
          </cell>
          <cell r="B6" t="str">
            <v>Yes - Factual Update 2011</v>
          </cell>
        </row>
        <row r="7">
          <cell r="A7">
            <v>85</v>
          </cell>
          <cell r="B7" t="str">
            <v>Yes - factual update (amend boundary and reassess 2011) - done</v>
          </cell>
        </row>
        <row r="8">
          <cell r="A8">
            <v>89</v>
          </cell>
          <cell r="B8" t="str">
            <v>Yes - factual update (amend boundary and reassess 2011) - done</v>
          </cell>
        </row>
        <row r="9">
          <cell r="A9">
            <v>92</v>
          </cell>
          <cell r="B9" t="str">
            <v>Yes - Factual Update 2011</v>
          </cell>
        </row>
        <row r="10">
          <cell r="A10">
            <v>150</v>
          </cell>
          <cell r="B10" t="str">
            <v>Yes - Factual Update (Replot and reassess) - done</v>
          </cell>
        </row>
        <row r="11">
          <cell r="A11">
            <v>155</v>
          </cell>
          <cell r="B11" t="str">
            <v>Delete 2011 (ASSESS BUT DO NOT PUT INTO FINAL SHLAA)</v>
          </cell>
        </row>
        <row r="12">
          <cell r="A12">
            <v>174</v>
          </cell>
          <cell r="B12" t="str">
            <v>Yes - Factual Update (Replot and reassess) - done</v>
          </cell>
        </row>
        <row r="13">
          <cell r="A13">
            <v>202</v>
          </cell>
          <cell r="B13" t="str">
            <v>Yes - Factual Update (Replot and reassess) - done</v>
          </cell>
        </row>
        <row r="14">
          <cell r="A14">
            <v>205</v>
          </cell>
          <cell r="B14" t="str">
            <v>Yes - Factual Update (Replot and reassess) - done</v>
          </cell>
        </row>
        <row r="15">
          <cell r="A15">
            <v>231</v>
          </cell>
          <cell r="B15" t="str">
            <v>Yes - Factual Update (Replot and reassess) - done</v>
          </cell>
        </row>
        <row r="16">
          <cell r="A16">
            <v>254</v>
          </cell>
          <cell r="B16" t="str">
            <v>Yes - Factual Update 2011</v>
          </cell>
        </row>
        <row r="17">
          <cell r="A17">
            <v>291</v>
          </cell>
          <cell r="B17" t="str">
            <v>Yes - factual update 2011 (discount site area)</v>
          </cell>
        </row>
        <row r="18">
          <cell r="A18">
            <v>425</v>
          </cell>
          <cell r="B18" t="str">
            <v>Yes - new site submission</v>
          </cell>
        </row>
        <row r="19">
          <cell r="A19">
            <v>439</v>
          </cell>
          <cell r="B19" t="str">
            <v>Yes - new site submission</v>
          </cell>
        </row>
        <row r="20">
          <cell r="A20">
            <v>441</v>
          </cell>
          <cell r="B20" t="str">
            <v>Yes - new site submission</v>
          </cell>
        </row>
        <row r="21">
          <cell r="A21">
            <v>459</v>
          </cell>
          <cell r="B21" t="str">
            <v>Delete 2011 (ASSESS BUT DO NOT PUT INTO FINAL SHLAA)</v>
          </cell>
        </row>
        <row r="22">
          <cell r="A22">
            <v>486</v>
          </cell>
          <cell r="B22" t="str">
            <v>Yes - Factual Update (amend boundary and reassess 2011)</v>
          </cell>
        </row>
        <row r="23">
          <cell r="A23">
            <v>518</v>
          </cell>
          <cell r="B23" t="str">
            <v>Yes - factual update 2011 (replot and reassess)</v>
          </cell>
        </row>
        <row r="24">
          <cell r="A24">
            <v>580</v>
          </cell>
          <cell r="B24" t="str">
            <v>Yes - factual update 2011 (replot and reassess)</v>
          </cell>
        </row>
        <row r="25">
          <cell r="A25">
            <v>650</v>
          </cell>
          <cell r="B25" t="str">
            <v>New site submission 2011</v>
          </cell>
        </row>
        <row r="26">
          <cell r="A26">
            <v>665</v>
          </cell>
          <cell r="B26" t="str">
            <v>Yes - factual update 2011 (replot and reassess) - done</v>
          </cell>
        </row>
        <row r="27">
          <cell r="A27">
            <v>666</v>
          </cell>
          <cell r="B27" t="str">
            <v>Yes - factual update 2011 (replot and reassess and ensure site is scored YES re. access)</v>
          </cell>
        </row>
        <row r="28">
          <cell r="A28">
            <v>677</v>
          </cell>
          <cell r="B28" t="str">
            <v>Delete 2011 (ASSESS BUT DO NOT PUT INTO FINAL SHLAA)</v>
          </cell>
        </row>
        <row r="29">
          <cell r="A29">
            <v>678</v>
          </cell>
          <cell r="B29" t="str">
            <v>Yes - factual update 2011 (replot and reassess) - done &amp; ensure site scores a 'yes' for access</v>
          </cell>
        </row>
        <row r="30">
          <cell r="A30">
            <v>696</v>
          </cell>
          <cell r="B30" t="str">
            <v>Delete 2011 (ASSESS BUT DO NOT PUT INTO FINAL SHLAA)</v>
          </cell>
        </row>
        <row r="31">
          <cell r="A31">
            <v>703</v>
          </cell>
          <cell r="B31" t="str">
            <v>No - no change to 2008 status</v>
          </cell>
        </row>
        <row r="32">
          <cell r="A32">
            <v>721</v>
          </cell>
          <cell r="B32" t="str">
            <v>Yes - Factual Update 2011</v>
          </cell>
        </row>
        <row r="33">
          <cell r="A33">
            <v>737</v>
          </cell>
          <cell r="B33" t="str">
            <v>Yes - Factual Update 2011</v>
          </cell>
        </row>
        <row r="34">
          <cell r="A34">
            <v>775</v>
          </cell>
          <cell r="B34" t="str">
            <v>Yes - Factual Update (amend boundary and reassess 2011)</v>
          </cell>
        </row>
        <row r="35">
          <cell r="A35">
            <v>853</v>
          </cell>
          <cell r="B35" t="str">
            <v>Yes - factual update 2011 (replot and reassess)</v>
          </cell>
        </row>
        <row r="36">
          <cell r="A36">
            <v>867</v>
          </cell>
          <cell r="B36" t="str">
            <v>No - no change to 2008 status (update noted)</v>
          </cell>
        </row>
        <row r="37">
          <cell r="A37">
            <v>956</v>
          </cell>
          <cell r="B37" t="str">
            <v>Delete 2011 (ASSESS BUT DO NOT PUT INTO FINAL SHLAA)</v>
          </cell>
        </row>
        <row r="38">
          <cell r="A38">
            <v>978</v>
          </cell>
          <cell r="B38" t="str">
            <v>Yes - Factual Update 2011</v>
          </cell>
        </row>
        <row r="39">
          <cell r="A39">
            <v>984</v>
          </cell>
          <cell r="B39" t="str">
            <v>Yes - Factual Update</v>
          </cell>
        </row>
        <row r="40">
          <cell r="A40">
            <v>985</v>
          </cell>
          <cell r="B40" t="str">
            <v>Delete 2011 (ASSESS BUT DO NOT PUT INTO FINAL SHLAA)</v>
          </cell>
        </row>
        <row r="41">
          <cell r="A41">
            <v>988</v>
          </cell>
          <cell r="B41" t="str">
            <v>Yes - new site submission (environmentally important open space)</v>
          </cell>
        </row>
        <row r="42">
          <cell r="A42">
            <v>990</v>
          </cell>
          <cell r="B42" t="str">
            <v>Delete 2011 (ASSESS BUT DO NOT PUT INTO FINAL SHLAA)</v>
          </cell>
        </row>
        <row r="43">
          <cell r="A43">
            <v>998</v>
          </cell>
          <cell r="B43" t="str">
            <v>Yes - Factual Update (replot and reassess 2011) - done</v>
          </cell>
        </row>
        <row r="44">
          <cell r="A44">
            <v>1011</v>
          </cell>
          <cell r="B44" t="str">
            <v>Yes Factual Update (polygon amendement)</v>
          </cell>
        </row>
        <row r="45">
          <cell r="A45">
            <v>1027</v>
          </cell>
          <cell r="B45" t="str">
            <v>Yes - factual update 2011 (replot and reassess)</v>
          </cell>
        </row>
        <row r="46">
          <cell r="A46">
            <v>1064</v>
          </cell>
          <cell r="B46" t="str">
            <v>Delete 2011 (ASSESS BUT DO NOT PUT INTO FINAL SHLAA)</v>
          </cell>
        </row>
        <row r="47">
          <cell r="A47">
            <v>1084</v>
          </cell>
          <cell r="B47" t="str">
            <v>Yes - factual update (polygon amended so reassess)</v>
          </cell>
        </row>
        <row r="48">
          <cell r="A48">
            <v>1120</v>
          </cell>
          <cell r="B48" t="str">
            <v>Yes - new site submission</v>
          </cell>
        </row>
        <row r="49">
          <cell r="A49">
            <v>1148</v>
          </cell>
          <cell r="B49" t="str">
            <v>Yes - factual update 2011 (discount site area)</v>
          </cell>
        </row>
        <row r="50">
          <cell r="A50">
            <v>1167</v>
          </cell>
          <cell r="B50" t="str">
            <v>Yes - Factual Update (Replot and reassess) - done</v>
          </cell>
        </row>
        <row r="51">
          <cell r="A51">
            <v>1170</v>
          </cell>
          <cell r="B51" t="str">
            <v>Delete 2011 (ASSESS BUT DO NOT PUT INTO FINAL SHLAA)</v>
          </cell>
        </row>
        <row r="52">
          <cell r="A52">
            <v>1171</v>
          </cell>
          <cell r="B52" t="str">
            <v>Yes - Factual Update (Replot and reassess) - done</v>
          </cell>
        </row>
        <row r="53">
          <cell r="A53">
            <v>2001</v>
          </cell>
          <cell r="B53" t="str">
            <v>Yes - new site submission</v>
          </cell>
        </row>
        <row r="54">
          <cell r="A54">
            <v>2002</v>
          </cell>
          <cell r="B54" t="str">
            <v>Yes - new site submission</v>
          </cell>
        </row>
        <row r="55">
          <cell r="A55">
            <v>2003</v>
          </cell>
          <cell r="B55" t="str">
            <v>Yes - new site submission</v>
          </cell>
        </row>
        <row r="56">
          <cell r="A56">
            <v>2004</v>
          </cell>
          <cell r="B56" t="str">
            <v>Yes - new site submission</v>
          </cell>
        </row>
        <row r="57">
          <cell r="A57">
            <v>2005</v>
          </cell>
          <cell r="B57" t="str">
            <v>Yes - new site submission</v>
          </cell>
        </row>
        <row r="58">
          <cell r="A58">
            <v>2007</v>
          </cell>
          <cell r="B58" t="str">
            <v>Yes - new site submission</v>
          </cell>
        </row>
        <row r="59">
          <cell r="A59">
            <v>2008</v>
          </cell>
          <cell r="B59" t="str">
            <v>Yes - new site submission</v>
          </cell>
        </row>
        <row r="60">
          <cell r="A60">
            <v>2009</v>
          </cell>
          <cell r="B60" t="str">
            <v>Yes - factual update 2011 (replot and reassess) - done</v>
          </cell>
        </row>
        <row r="61">
          <cell r="A61">
            <v>2010</v>
          </cell>
          <cell r="B61" t="str">
            <v>Yes - new site submission</v>
          </cell>
        </row>
        <row r="62">
          <cell r="A62">
            <v>2011</v>
          </cell>
          <cell r="B62" t="str">
            <v>Yes - new site submission</v>
          </cell>
        </row>
        <row r="63">
          <cell r="A63">
            <v>2012</v>
          </cell>
          <cell r="B63" t="str">
            <v>Yes - new site submission</v>
          </cell>
        </row>
        <row r="64">
          <cell r="A64">
            <v>2013</v>
          </cell>
          <cell r="B64" t="str">
            <v>Yes - new site submission</v>
          </cell>
        </row>
        <row r="65">
          <cell r="A65">
            <v>2014</v>
          </cell>
          <cell r="B65" t="str">
            <v>Yes - new site submission</v>
          </cell>
        </row>
        <row r="66">
          <cell r="A66">
            <v>2015</v>
          </cell>
          <cell r="B66" t="str">
            <v>Yes - new site submission</v>
          </cell>
        </row>
        <row r="67">
          <cell r="A67">
            <v>2016</v>
          </cell>
          <cell r="B67" t="str">
            <v>Yes - new site submission</v>
          </cell>
        </row>
        <row r="68">
          <cell r="A68">
            <v>2017</v>
          </cell>
          <cell r="B68" t="str">
            <v>Yes - new site submission</v>
          </cell>
        </row>
        <row r="69">
          <cell r="A69">
            <v>2018</v>
          </cell>
          <cell r="B69" t="str">
            <v>Yes - new site submission</v>
          </cell>
        </row>
        <row r="70">
          <cell r="A70">
            <v>2019</v>
          </cell>
          <cell r="B70" t="str">
            <v>Yes - new site submission</v>
          </cell>
        </row>
        <row r="71">
          <cell r="A71">
            <v>2020</v>
          </cell>
          <cell r="B71" t="str">
            <v>Yes - new site submission</v>
          </cell>
        </row>
        <row r="72">
          <cell r="A72">
            <v>2021</v>
          </cell>
          <cell r="B72" t="str">
            <v>Yes - new site submission</v>
          </cell>
        </row>
        <row r="73">
          <cell r="A73">
            <v>2022</v>
          </cell>
          <cell r="B73" t="str">
            <v>Delete 2011 (ASSESS BUT DO NOT PUT INTO FINAL SHLAA)</v>
          </cell>
        </row>
        <row r="74">
          <cell r="A74">
            <v>2023</v>
          </cell>
          <cell r="B74" t="str">
            <v>Yes - new site submission</v>
          </cell>
        </row>
        <row r="75">
          <cell r="A75">
            <v>2024</v>
          </cell>
          <cell r="B75" t="str">
            <v>Delete 2011 (ASSESS BUT DO NOT PUT INTO FINAL SHLAA)</v>
          </cell>
        </row>
        <row r="76">
          <cell r="A76">
            <v>2025</v>
          </cell>
          <cell r="B76" t="str">
            <v>Delete 2011 (ASSESS BUT DO NOT PUT INTO FINAL SHLAA)</v>
          </cell>
        </row>
        <row r="77">
          <cell r="A77">
            <v>2026</v>
          </cell>
          <cell r="B77" t="str">
            <v>Yes - new site submission</v>
          </cell>
        </row>
        <row r="78">
          <cell r="A78">
            <v>2028</v>
          </cell>
          <cell r="B78" t="str">
            <v>Delete 2011 (ASSESS BUT DO NOT PUT INTO FINAL SHLAA)</v>
          </cell>
        </row>
        <row r="79">
          <cell r="A79">
            <v>2030</v>
          </cell>
          <cell r="B79" t="str">
            <v>Yes - new site submisson</v>
          </cell>
        </row>
        <row r="80">
          <cell r="A80">
            <v>2031</v>
          </cell>
          <cell r="B80" t="str">
            <v>Yes - new site submission</v>
          </cell>
        </row>
        <row r="81">
          <cell r="A81">
            <v>2032</v>
          </cell>
          <cell r="B81" t="str">
            <v>Yes - new site submission</v>
          </cell>
        </row>
        <row r="82">
          <cell r="A82">
            <v>2033</v>
          </cell>
          <cell r="B82" t="str">
            <v>Yes - new site submission</v>
          </cell>
        </row>
        <row r="83">
          <cell r="A83">
            <v>2034</v>
          </cell>
          <cell r="B83" t="str">
            <v>Yes - new site submission</v>
          </cell>
        </row>
        <row r="84">
          <cell r="A84">
            <v>2035</v>
          </cell>
          <cell r="B84" t="str">
            <v>Yes - new site submission</v>
          </cell>
        </row>
        <row r="85">
          <cell r="A85">
            <v>2036</v>
          </cell>
          <cell r="B85" t="str">
            <v>Yes - new site submission</v>
          </cell>
        </row>
        <row r="86">
          <cell r="A86">
            <v>2037</v>
          </cell>
          <cell r="B86" t="str">
            <v>Yes - factual update 2011 (discount site area)</v>
          </cell>
        </row>
        <row r="87">
          <cell r="A87">
            <v>2039</v>
          </cell>
          <cell r="B87" t="str">
            <v>Yes - new site submission</v>
          </cell>
        </row>
        <row r="88">
          <cell r="A88">
            <v>2040</v>
          </cell>
          <cell r="B88" t="str">
            <v>Yes - new site submission</v>
          </cell>
        </row>
        <row r="89">
          <cell r="A89">
            <v>2041</v>
          </cell>
          <cell r="B89" t="str">
            <v>Delete 2011 (ASSESS BUT DO NOT PUT INTO FINAL SHLAA)</v>
          </cell>
        </row>
        <row r="90">
          <cell r="A90">
            <v>2043</v>
          </cell>
          <cell r="B90" t="str">
            <v>Yes - new site submission</v>
          </cell>
        </row>
        <row r="91">
          <cell r="A91">
            <v>2045</v>
          </cell>
          <cell r="B91" t="str">
            <v>Yes - new site submission</v>
          </cell>
        </row>
        <row r="92">
          <cell r="A92">
            <v>2046</v>
          </cell>
          <cell r="B92" t="str">
            <v>Yes - factual update 2011 (replot and reassess)</v>
          </cell>
        </row>
        <row r="93">
          <cell r="A93">
            <v>2050</v>
          </cell>
          <cell r="B93" t="str">
            <v>Yes - new site submission</v>
          </cell>
        </row>
        <row r="94">
          <cell r="A94">
            <v>2052</v>
          </cell>
          <cell r="B94" t="str">
            <v>Yes - new site submisson (Jennie to reassess 2011)</v>
          </cell>
        </row>
        <row r="95">
          <cell r="A95">
            <v>2053</v>
          </cell>
          <cell r="B95" t="str">
            <v>Yes - new site submission</v>
          </cell>
        </row>
        <row r="96">
          <cell r="A96">
            <v>2054</v>
          </cell>
          <cell r="B96" t="str">
            <v>Yes - new site submission</v>
          </cell>
        </row>
        <row r="97">
          <cell r="A97">
            <v>2055</v>
          </cell>
          <cell r="B97" t="str">
            <v>Yes - new site submission</v>
          </cell>
        </row>
        <row r="98">
          <cell r="A98">
            <v>2056</v>
          </cell>
          <cell r="B98" t="str">
            <v>Yes - new site submission</v>
          </cell>
        </row>
        <row r="99">
          <cell r="A99">
            <v>2057</v>
          </cell>
          <cell r="B99" t="str">
            <v>Yes - new site submission</v>
          </cell>
        </row>
        <row r="100">
          <cell r="A100">
            <v>2058</v>
          </cell>
          <cell r="B100" t="str">
            <v>Yes - new site submission</v>
          </cell>
        </row>
        <row r="101">
          <cell r="A101">
            <v>2060</v>
          </cell>
          <cell r="B101" t="str">
            <v>Yes - new site submission</v>
          </cell>
        </row>
        <row r="102">
          <cell r="A102">
            <v>2061</v>
          </cell>
          <cell r="B102" t="str">
            <v>Yes - new site submission</v>
          </cell>
        </row>
        <row r="103">
          <cell r="A103">
            <v>2064</v>
          </cell>
          <cell r="B103" t="str">
            <v>Yes - new site submission</v>
          </cell>
        </row>
        <row r="104">
          <cell r="A104">
            <v>2065</v>
          </cell>
          <cell r="B104" t="str">
            <v>Yes - new site submission</v>
          </cell>
        </row>
        <row r="105">
          <cell r="A105">
            <v>2066</v>
          </cell>
          <cell r="B105" t="str">
            <v>Yes - new site submission</v>
          </cell>
        </row>
        <row r="106">
          <cell r="A106">
            <v>2074</v>
          </cell>
          <cell r="B106" t="str">
            <v>Yes - new site submission</v>
          </cell>
        </row>
        <row r="107">
          <cell r="A107">
            <v>2075</v>
          </cell>
          <cell r="B107" t="str">
            <v>Yes - new site submission</v>
          </cell>
        </row>
        <row r="108">
          <cell r="A108">
            <v>2076</v>
          </cell>
          <cell r="B108" t="str">
            <v>Yes - new site submission</v>
          </cell>
        </row>
        <row r="109">
          <cell r="A109">
            <v>2082</v>
          </cell>
          <cell r="B109" t="str">
            <v>Yes - new site submission</v>
          </cell>
        </row>
        <row r="110">
          <cell r="A110">
            <v>2084</v>
          </cell>
          <cell r="B110" t="str">
            <v>No - not a SHLAA settlement site</v>
          </cell>
        </row>
        <row r="111">
          <cell r="A111">
            <v>2086</v>
          </cell>
          <cell r="B111" t="str">
            <v>Yes - new site submission</v>
          </cell>
        </row>
        <row r="112">
          <cell r="A112">
            <v>2093</v>
          </cell>
          <cell r="B112" t="str">
            <v>Yes - new site submission</v>
          </cell>
        </row>
        <row r="113">
          <cell r="A113">
            <v>2094</v>
          </cell>
          <cell r="B113" t="str">
            <v>Yes - new site submission</v>
          </cell>
        </row>
        <row r="114">
          <cell r="A114">
            <v>2096</v>
          </cell>
          <cell r="B114" t="str">
            <v>Yes - new site submission</v>
          </cell>
        </row>
        <row r="115">
          <cell r="A115">
            <v>2098</v>
          </cell>
          <cell r="B115" t="str">
            <v>Yes - new site submission</v>
          </cell>
        </row>
        <row r="116">
          <cell r="A116">
            <v>2099</v>
          </cell>
          <cell r="B116" t="str">
            <v>Yes - new site submission</v>
          </cell>
        </row>
        <row r="117">
          <cell r="A117">
            <v>2100</v>
          </cell>
          <cell r="B117" t="str">
            <v>No - not a SHLAA settlement site</v>
          </cell>
        </row>
        <row r="118">
          <cell r="A118">
            <v>2102</v>
          </cell>
          <cell r="B118" t="str">
            <v>Yes - new site submission</v>
          </cell>
        </row>
        <row r="119">
          <cell r="A119">
            <v>2103</v>
          </cell>
          <cell r="B119" t="str">
            <v>Yes - new site submission</v>
          </cell>
        </row>
        <row r="120">
          <cell r="A120">
            <v>2104</v>
          </cell>
          <cell r="B120" t="str">
            <v>No - not a SHLAA settlement site</v>
          </cell>
        </row>
        <row r="121">
          <cell r="A121">
            <v>2113</v>
          </cell>
          <cell r="B121" t="str">
            <v>Yes - new site submission</v>
          </cell>
        </row>
        <row r="122">
          <cell r="A122">
            <v>2114</v>
          </cell>
          <cell r="B122" t="str">
            <v>Yes - new site submission</v>
          </cell>
        </row>
        <row r="123">
          <cell r="A123">
            <v>2116</v>
          </cell>
          <cell r="B123" t="str">
            <v>Yes - new site submission</v>
          </cell>
        </row>
        <row r="124">
          <cell r="A124">
            <v>2117</v>
          </cell>
          <cell r="B124" t="str">
            <v>Yes - new site submission</v>
          </cell>
        </row>
        <row r="125">
          <cell r="A125">
            <v>2119</v>
          </cell>
          <cell r="B125" t="str">
            <v>Yes - new site submission</v>
          </cell>
        </row>
        <row r="126">
          <cell r="A126">
            <v>2120</v>
          </cell>
          <cell r="B126" t="str">
            <v>Yes - new site submission</v>
          </cell>
        </row>
        <row r="127">
          <cell r="A127">
            <v>2121</v>
          </cell>
          <cell r="B127" t="str">
            <v>No - not a SHLAA settlement site</v>
          </cell>
        </row>
        <row r="128">
          <cell r="A128">
            <v>2123</v>
          </cell>
          <cell r="B128" t="str">
            <v>Yes - new site submission</v>
          </cell>
        </row>
        <row r="129">
          <cell r="A129">
            <v>2124</v>
          </cell>
          <cell r="B129" t="str">
            <v>Yes - new site submission</v>
          </cell>
        </row>
        <row r="130">
          <cell r="A130">
            <v>2125</v>
          </cell>
          <cell r="B130" t="str">
            <v>Yes - new site submission</v>
          </cell>
        </row>
        <row r="131">
          <cell r="A131">
            <v>2127</v>
          </cell>
          <cell r="B131" t="str">
            <v>Yes - new site submission</v>
          </cell>
        </row>
        <row r="132">
          <cell r="A132">
            <v>2130</v>
          </cell>
          <cell r="B132" t="str">
            <v>Yes - new site submission</v>
          </cell>
        </row>
        <row r="133">
          <cell r="A133">
            <v>2134</v>
          </cell>
          <cell r="B133" t="str">
            <v>Yes - new site submission</v>
          </cell>
        </row>
        <row r="134">
          <cell r="A134">
            <v>2135</v>
          </cell>
          <cell r="B134" t="str">
            <v>Yes - new site submission</v>
          </cell>
        </row>
        <row r="135">
          <cell r="A135">
            <v>2136</v>
          </cell>
          <cell r="B135" t="str">
            <v>New site submission 2011</v>
          </cell>
        </row>
        <row r="136">
          <cell r="A136">
            <v>2137</v>
          </cell>
          <cell r="B136" t="str">
            <v>Yes - new site submission</v>
          </cell>
        </row>
        <row r="137">
          <cell r="A137">
            <v>2139</v>
          </cell>
          <cell r="B137" t="str">
            <v>Yes - new site submission</v>
          </cell>
        </row>
        <row r="138">
          <cell r="A138">
            <v>2142</v>
          </cell>
          <cell r="B138" t="str">
            <v>Yes - new site submission</v>
          </cell>
        </row>
        <row r="139">
          <cell r="A139">
            <v>2144</v>
          </cell>
          <cell r="B139" t="str">
            <v>No - not a SHLAA settlement site</v>
          </cell>
        </row>
        <row r="140">
          <cell r="A140">
            <v>2146</v>
          </cell>
          <cell r="B140" t="str">
            <v>Yes - new site submission</v>
          </cell>
        </row>
        <row r="141">
          <cell r="A141">
            <v>2147</v>
          </cell>
          <cell r="B141" t="str">
            <v>Yes - new site submission</v>
          </cell>
        </row>
        <row r="142">
          <cell r="A142">
            <v>2153</v>
          </cell>
          <cell r="B142" t="str">
            <v>Delete 2011 (ASSESS BUT DO NOT PUT INTO FINAL SHLAA)</v>
          </cell>
        </row>
        <row r="143">
          <cell r="A143">
            <v>2155</v>
          </cell>
          <cell r="B143" t="str">
            <v>Yes - new site submission</v>
          </cell>
        </row>
        <row r="144">
          <cell r="A144">
            <v>2156</v>
          </cell>
          <cell r="B144" t="str">
            <v>Yes - factual update 2011 (replot and reassess)</v>
          </cell>
        </row>
        <row r="145">
          <cell r="A145">
            <v>2157</v>
          </cell>
          <cell r="B145" t="str">
            <v>Yes - new site submission</v>
          </cell>
        </row>
        <row r="146">
          <cell r="A146">
            <v>2158</v>
          </cell>
          <cell r="B146" t="str">
            <v>Yes - new site submission</v>
          </cell>
        </row>
        <row r="147">
          <cell r="A147">
            <v>2159</v>
          </cell>
          <cell r="B147" t="str">
            <v>Yes - new site submission</v>
          </cell>
        </row>
        <row r="148">
          <cell r="A148">
            <v>2160</v>
          </cell>
          <cell r="B148" t="str">
            <v>Yes - strategic JCS site</v>
          </cell>
        </row>
        <row r="149">
          <cell r="A149">
            <v>2161</v>
          </cell>
          <cell r="B149" t="str">
            <v>Yes - new site submission</v>
          </cell>
        </row>
        <row r="150">
          <cell r="A150">
            <v>2162</v>
          </cell>
          <cell r="B150" t="str">
            <v>Yes - new site submission</v>
          </cell>
        </row>
        <row r="151">
          <cell r="A151">
            <v>2164</v>
          </cell>
          <cell r="B151" t="str">
            <v>Yes - new site submission</v>
          </cell>
        </row>
        <row r="152">
          <cell r="A152">
            <v>2166</v>
          </cell>
          <cell r="B152" t="str">
            <v>Delete 2011 (ASSESS BUT DO NOT PUT INTO FINAL SHLAA)</v>
          </cell>
        </row>
        <row r="153">
          <cell r="A153">
            <v>2167</v>
          </cell>
          <cell r="B153" t="str">
            <v>Delete 2011 (ASSESS BUT DO NOT PUT INTO FINAL SHLAA)</v>
          </cell>
        </row>
        <row r="154">
          <cell r="A154">
            <v>2174</v>
          </cell>
          <cell r="B154" t="str">
            <v>Delete 2011 (ASSESS BUT DO NOT PUT INTO FINAL SHLAA)</v>
          </cell>
        </row>
        <row r="155">
          <cell r="A155">
            <v>2181</v>
          </cell>
          <cell r="B155" t="str">
            <v>Yes - new site submission</v>
          </cell>
        </row>
        <row r="156">
          <cell r="A156">
            <v>2182</v>
          </cell>
          <cell r="B156" t="str">
            <v>Yes - new site submission</v>
          </cell>
        </row>
        <row r="157">
          <cell r="A157">
            <v>2183</v>
          </cell>
          <cell r="B157" t="str">
            <v>Yes - new site submission</v>
          </cell>
        </row>
        <row r="158">
          <cell r="A158">
            <v>2184</v>
          </cell>
          <cell r="B158" t="str">
            <v>Yes - new site submission</v>
          </cell>
        </row>
        <row r="159">
          <cell r="A159">
            <v>2185</v>
          </cell>
          <cell r="B159" t="str">
            <v>Yes - new site submission</v>
          </cell>
        </row>
        <row r="160">
          <cell r="A160">
            <v>2186</v>
          </cell>
          <cell r="B160" t="str">
            <v>Yes - new site submission</v>
          </cell>
        </row>
        <row r="161">
          <cell r="A161">
            <v>2187</v>
          </cell>
          <cell r="B161" t="str">
            <v>Yes - new site submission</v>
          </cell>
        </row>
        <row r="162">
          <cell r="A162">
            <v>2188</v>
          </cell>
          <cell r="B162" t="str">
            <v>Yes - new site submission</v>
          </cell>
        </row>
        <row r="163">
          <cell r="A163">
            <v>2189</v>
          </cell>
          <cell r="B163" t="str">
            <v>Yes - new site submission</v>
          </cell>
        </row>
        <row r="164">
          <cell r="A164">
            <v>2190</v>
          </cell>
          <cell r="B164" t="str">
            <v>Yes - new site submission</v>
          </cell>
        </row>
        <row r="165">
          <cell r="A165">
            <v>2191</v>
          </cell>
          <cell r="B165" t="str">
            <v>Yes - new site submission</v>
          </cell>
        </row>
        <row r="166">
          <cell r="A166">
            <v>2192</v>
          </cell>
          <cell r="B166" t="str">
            <v>Yes - new site submission</v>
          </cell>
        </row>
        <row r="167">
          <cell r="A167">
            <v>2193</v>
          </cell>
          <cell r="B167" t="str">
            <v>Yes - new site submission</v>
          </cell>
        </row>
        <row r="168">
          <cell r="A168">
            <v>2194</v>
          </cell>
          <cell r="B168" t="str">
            <v>Yes - new site submission</v>
          </cell>
        </row>
        <row r="169">
          <cell r="A169">
            <v>2195</v>
          </cell>
          <cell r="B169" t="str">
            <v>Yes - new site submission</v>
          </cell>
        </row>
        <row r="170">
          <cell r="A170">
            <v>2196</v>
          </cell>
          <cell r="B170" t="str">
            <v>No - not a SHLAA settlement site</v>
          </cell>
        </row>
        <row r="171">
          <cell r="A171">
            <v>2197</v>
          </cell>
          <cell r="B171" t="str">
            <v>No - not a SHLAA settlement site</v>
          </cell>
        </row>
        <row r="172">
          <cell r="A172">
            <v>2198</v>
          </cell>
          <cell r="B172" t="str">
            <v>Yes - new site submission</v>
          </cell>
        </row>
        <row r="173">
          <cell r="A173">
            <v>2199</v>
          </cell>
          <cell r="B173" t="str">
            <v>Yes - new site submission</v>
          </cell>
        </row>
        <row r="174">
          <cell r="A174">
            <v>2200</v>
          </cell>
          <cell r="B174" t="str">
            <v>Yes - new site submission</v>
          </cell>
        </row>
        <row r="175">
          <cell r="A175">
            <v>2201</v>
          </cell>
          <cell r="B175" t="str">
            <v>Yes - new site submission</v>
          </cell>
        </row>
        <row r="176">
          <cell r="A176">
            <v>2202</v>
          </cell>
          <cell r="B176" t="str">
            <v>Yes - new site submisson (Jennie to assess 2011)</v>
          </cell>
        </row>
        <row r="177">
          <cell r="A177">
            <v>2203</v>
          </cell>
          <cell r="B177" t="str">
            <v>Yes - new site submisson (Jennie to assess 2011)</v>
          </cell>
        </row>
        <row r="178">
          <cell r="A178">
            <v>2204</v>
          </cell>
          <cell r="B178" t="str">
            <v>Yes - new site submisson (Jennie to assess 2011)</v>
          </cell>
        </row>
        <row r="179">
          <cell r="A179">
            <v>2205</v>
          </cell>
          <cell r="B179" t="str">
            <v>Yes - new site submisson (Jennie to assess 2011)</v>
          </cell>
        </row>
        <row r="180">
          <cell r="A180">
            <v>2206</v>
          </cell>
          <cell r="B180" t="str">
            <v>Yes - new site submisson (Jennie to assess 2011)</v>
          </cell>
        </row>
        <row r="181">
          <cell r="A181">
            <v>2207</v>
          </cell>
          <cell r="B181" t="str">
            <v>Yes - new site submisson (Jennie to assess 2011)</v>
          </cell>
        </row>
        <row r="182">
          <cell r="A182">
            <v>2208</v>
          </cell>
          <cell r="B182" t="str">
            <v>Yes - new site submisson (Jennie to assess 2011)</v>
          </cell>
        </row>
        <row r="183">
          <cell r="A183">
            <v>2209</v>
          </cell>
          <cell r="B183" t="str">
            <v>Yes - new site submisson (jennie to assess 2011)</v>
          </cell>
        </row>
        <row r="184">
          <cell r="A184">
            <v>2210</v>
          </cell>
          <cell r="B184" t="str">
            <v>Yes - new site submisson (jennie to assess 2011)</v>
          </cell>
        </row>
        <row r="185">
          <cell r="A185">
            <v>2211</v>
          </cell>
          <cell r="B185" t="str">
            <v>Yes - new site submisson (jennie to assess 2011)</v>
          </cell>
        </row>
        <row r="186">
          <cell r="A186">
            <v>2212</v>
          </cell>
          <cell r="B186" t="str">
            <v>New site submission 2011</v>
          </cell>
        </row>
      </sheetData>
      <sheetData sheetId="2" refreshError="1"/>
      <sheetData sheetId="3"/>
      <sheetData sheetId="4">
        <row r="4">
          <cell r="A4">
            <v>13</v>
          </cell>
          <cell r="B4">
            <v>1</v>
          </cell>
        </row>
        <row r="5">
          <cell r="A5">
            <v>44</v>
          </cell>
          <cell r="B5">
            <v>1</v>
          </cell>
        </row>
        <row r="6">
          <cell r="A6">
            <v>47</v>
          </cell>
          <cell r="B6">
            <v>3</v>
          </cell>
        </row>
        <row r="7">
          <cell r="A7">
            <v>49</v>
          </cell>
          <cell r="B7">
            <v>1</v>
          </cell>
        </row>
        <row r="8">
          <cell r="A8">
            <v>52</v>
          </cell>
          <cell r="B8">
            <v>3</v>
          </cell>
        </row>
        <row r="9">
          <cell r="A9">
            <v>53</v>
          </cell>
          <cell r="B9">
            <v>3</v>
          </cell>
        </row>
        <row r="10">
          <cell r="A10">
            <v>54</v>
          </cell>
          <cell r="B10">
            <v>3</v>
          </cell>
        </row>
        <row r="11">
          <cell r="A11">
            <v>60</v>
          </cell>
          <cell r="B11">
            <v>1</v>
          </cell>
        </row>
        <row r="12">
          <cell r="A12">
            <v>68</v>
          </cell>
          <cell r="B12">
            <v>2</v>
          </cell>
        </row>
        <row r="13">
          <cell r="A13">
            <v>71</v>
          </cell>
          <cell r="B13">
            <v>1</v>
          </cell>
        </row>
        <row r="14">
          <cell r="A14">
            <v>84</v>
          </cell>
          <cell r="B14">
            <v>1</v>
          </cell>
        </row>
        <row r="15">
          <cell r="A15">
            <v>85</v>
          </cell>
          <cell r="B15">
            <v>2</v>
          </cell>
        </row>
        <row r="16">
          <cell r="A16">
            <v>87</v>
          </cell>
          <cell r="B16">
            <v>1</v>
          </cell>
        </row>
        <row r="17">
          <cell r="A17">
            <v>89</v>
          </cell>
          <cell r="B17">
            <v>2</v>
          </cell>
        </row>
        <row r="18">
          <cell r="A18">
            <v>92</v>
          </cell>
          <cell r="B18">
            <v>1</v>
          </cell>
        </row>
        <row r="19">
          <cell r="A19">
            <v>96</v>
          </cell>
          <cell r="B19">
            <v>2</v>
          </cell>
        </row>
        <row r="20">
          <cell r="A20">
            <v>97</v>
          </cell>
          <cell r="B20">
            <v>1</v>
          </cell>
        </row>
        <row r="21">
          <cell r="A21">
            <v>116</v>
          </cell>
          <cell r="B21">
            <v>1</v>
          </cell>
        </row>
        <row r="22">
          <cell r="A22">
            <v>119</v>
          </cell>
          <cell r="B22">
            <v>1</v>
          </cell>
        </row>
        <row r="23">
          <cell r="A23">
            <v>123</v>
          </cell>
          <cell r="B23">
            <v>1</v>
          </cell>
        </row>
        <row r="24">
          <cell r="A24">
            <v>124</v>
          </cell>
          <cell r="B24">
            <v>1</v>
          </cell>
        </row>
        <row r="25">
          <cell r="A25">
            <v>130</v>
          </cell>
          <cell r="B25">
            <v>2</v>
          </cell>
        </row>
        <row r="26">
          <cell r="A26">
            <v>133</v>
          </cell>
          <cell r="B26">
            <v>2</v>
          </cell>
        </row>
        <row r="27">
          <cell r="A27">
            <v>135</v>
          </cell>
          <cell r="B27">
            <v>1</v>
          </cell>
        </row>
        <row r="28">
          <cell r="A28">
            <v>140</v>
          </cell>
          <cell r="B28">
            <v>1</v>
          </cell>
        </row>
        <row r="29">
          <cell r="A29">
            <v>141</v>
          </cell>
          <cell r="B29">
            <v>1</v>
          </cell>
        </row>
        <row r="30">
          <cell r="A30">
            <v>142</v>
          </cell>
          <cell r="B30">
            <v>1</v>
          </cell>
        </row>
        <row r="31">
          <cell r="A31">
            <v>143</v>
          </cell>
          <cell r="B31">
            <v>2</v>
          </cell>
        </row>
        <row r="32">
          <cell r="A32">
            <v>149</v>
          </cell>
          <cell r="B32">
            <v>1</v>
          </cell>
        </row>
        <row r="33">
          <cell r="A33">
            <v>150</v>
          </cell>
          <cell r="B33">
            <v>1</v>
          </cell>
        </row>
        <row r="34">
          <cell r="A34">
            <v>152</v>
          </cell>
          <cell r="B34">
            <v>1</v>
          </cell>
        </row>
        <row r="35">
          <cell r="A35">
            <v>153</v>
          </cell>
          <cell r="B35">
            <v>2</v>
          </cell>
        </row>
        <row r="36">
          <cell r="A36">
            <v>154</v>
          </cell>
          <cell r="B36">
            <v>1</v>
          </cell>
        </row>
        <row r="37">
          <cell r="A37">
            <v>155</v>
          </cell>
          <cell r="B37">
            <v>4</v>
          </cell>
        </row>
        <row r="38">
          <cell r="A38">
            <v>156</v>
          </cell>
          <cell r="B38">
            <v>2</v>
          </cell>
        </row>
        <row r="39">
          <cell r="A39">
            <v>158</v>
          </cell>
          <cell r="B39">
            <v>2</v>
          </cell>
        </row>
        <row r="40">
          <cell r="A40">
            <v>163</v>
          </cell>
          <cell r="B40">
            <v>1</v>
          </cell>
        </row>
        <row r="41">
          <cell r="A41">
            <v>165</v>
          </cell>
          <cell r="B41">
            <v>1</v>
          </cell>
        </row>
        <row r="42">
          <cell r="A42">
            <v>170</v>
          </cell>
          <cell r="B42">
            <v>1</v>
          </cell>
        </row>
        <row r="43">
          <cell r="A43">
            <v>171</v>
          </cell>
          <cell r="B43">
            <v>2</v>
          </cell>
        </row>
        <row r="44">
          <cell r="A44">
            <v>173</v>
          </cell>
          <cell r="B44">
            <v>1</v>
          </cell>
        </row>
        <row r="45">
          <cell r="A45">
            <v>174</v>
          </cell>
          <cell r="B45">
            <v>2</v>
          </cell>
        </row>
        <row r="46">
          <cell r="A46">
            <v>177</v>
          </cell>
          <cell r="B46">
            <v>2</v>
          </cell>
        </row>
        <row r="47">
          <cell r="A47">
            <v>178</v>
          </cell>
          <cell r="B47">
            <v>1</v>
          </cell>
        </row>
        <row r="48">
          <cell r="A48">
            <v>179</v>
          </cell>
          <cell r="B48">
            <v>1</v>
          </cell>
        </row>
        <row r="49">
          <cell r="A49">
            <v>180</v>
          </cell>
          <cell r="B49">
            <v>1</v>
          </cell>
        </row>
        <row r="50">
          <cell r="A50">
            <v>182</v>
          </cell>
          <cell r="B50">
            <v>1</v>
          </cell>
        </row>
        <row r="51">
          <cell r="A51">
            <v>183</v>
          </cell>
          <cell r="B51">
            <v>1</v>
          </cell>
        </row>
        <row r="52">
          <cell r="A52">
            <v>188</v>
          </cell>
          <cell r="B52">
            <v>1</v>
          </cell>
        </row>
        <row r="53">
          <cell r="A53">
            <v>194</v>
          </cell>
          <cell r="B53">
            <v>1</v>
          </cell>
        </row>
        <row r="54">
          <cell r="A54">
            <v>195</v>
          </cell>
          <cell r="B54">
            <v>1</v>
          </cell>
        </row>
        <row r="55">
          <cell r="A55">
            <v>202</v>
          </cell>
          <cell r="B55">
            <v>1</v>
          </cell>
        </row>
        <row r="56">
          <cell r="A56">
            <v>205</v>
          </cell>
          <cell r="B56">
            <v>1</v>
          </cell>
        </row>
        <row r="57">
          <cell r="A57">
            <v>206</v>
          </cell>
          <cell r="B57">
            <v>1</v>
          </cell>
        </row>
        <row r="58">
          <cell r="A58">
            <v>210</v>
          </cell>
          <cell r="B58">
            <v>1</v>
          </cell>
        </row>
        <row r="59">
          <cell r="A59">
            <v>211</v>
          </cell>
          <cell r="B59">
            <v>2</v>
          </cell>
        </row>
        <row r="60">
          <cell r="A60">
            <v>213</v>
          </cell>
          <cell r="B60">
            <v>1</v>
          </cell>
        </row>
        <row r="61">
          <cell r="A61">
            <v>214</v>
          </cell>
          <cell r="B61">
            <v>1</v>
          </cell>
        </row>
        <row r="62">
          <cell r="A62">
            <v>216</v>
          </cell>
          <cell r="B62">
            <v>1</v>
          </cell>
        </row>
        <row r="63">
          <cell r="A63">
            <v>223</v>
          </cell>
          <cell r="B63">
            <v>1</v>
          </cell>
        </row>
        <row r="64">
          <cell r="A64">
            <v>231</v>
          </cell>
          <cell r="B64">
            <v>2</v>
          </cell>
        </row>
        <row r="65">
          <cell r="A65">
            <v>232</v>
          </cell>
          <cell r="B65">
            <v>1</v>
          </cell>
        </row>
        <row r="66">
          <cell r="A66">
            <v>235</v>
          </cell>
          <cell r="B66">
            <v>2</v>
          </cell>
        </row>
        <row r="67">
          <cell r="A67">
            <v>238</v>
          </cell>
          <cell r="B67">
            <v>1</v>
          </cell>
        </row>
        <row r="68">
          <cell r="A68">
            <v>239</v>
          </cell>
          <cell r="B68">
            <v>1</v>
          </cell>
        </row>
        <row r="69">
          <cell r="A69">
            <v>243</v>
          </cell>
          <cell r="B69">
            <v>1</v>
          </cell>
        </row>
        <row r="70">
          <cell r="A70">
            <v>244</v>
          </cell>
          <cell r="B70">
            <v>1</v>
          </cell>
        </row>
        <row r="71">
          <cell r="A71">
            <v>245</v>
          </cell>
          <cell r="B71">
            <v>2</v>
          </cell>
        </row>
        <row r="72">
          <cell r="A72">
            <v>249</v>
          </cell>
          <cell r="B72">
            <v>1</v>
          </cell>
        </row>
        <row r="73">
          <cell r="A73">
            <v>250</v>
          </cell>
          <cell r="B73">
            <v>2</v>
          </cell>
        </row>
        <row r="74">
          <cell r="A74">
            <v>253</v>
          </cell>
          <cell r="B74">
            <v>1</v>
          </cell>
        </row>
        <row r="75">
          <cell r="A75">
            <v>254</v>
          </cell>
          <cell r="B75">
            <v>1</v>
          </cell>
        </row>
        <row r="76">
          <cell r="A76">
            <v>255</v>
          </cell>
          <cell r="B76">
            <v>1</v>
          </cell>
        </row>
        <row r="77">
          <cell r="A77">
            <v>257</v>
          </cell>
          <cell r="B77">
            <v>2</v>
          </cell>
        </row>
        <row r="78">
          <cell r="A78">
            <v>258</v>
          </cell>
          <cell r="B78">
            <v>1</v>
          </cell>
        </row>
        <row r="79">
          <cell r="A79">
            <v>259</v>
          </cell>
          <cell r="B79">
            <v>1</v>
          </cell>
        </row>
        <row r="80">
          <cell r="A80">
            <v>263</v>
          </cell>
          <cell r="B80">
            <v>1</v>
          </cell>
        </row>
        <row r="81">
          <cell r="A81">
            <v>266</v>
          </cell>
          <cell r="B81">
            <v>2</v>
          </cell>
        </row>
        <row r="82">
          <cell r="A82">
            <v>269</v>
          </cell>
          <cell r="B82">
            <v>1</v>
          </cell>
        </row>
        <row r="83">
          <cell r="A83">
            <v>272</v>
          </cell>
          <cell r="B83">
            <v>3</v>
          </cell>
        </row>
        <row r="84">
          <cell r="A84">
            <v>273</v>
          </cell>
          <cell r="B84">
            <v>1</v>
          </cell>
        </row>
        <row r="85">
          <cell r="A85">
            <v>274</v>
          </cell>
          <cell r="B85">
            <v>1</v>
          </cell>
        </row>
        <row r="86">
          <cell r="A86">
            <v>276</v>
          </cell>
          <cell r="B86">
            <v>1</v>
          </cell>
        </row>
        <row r="87">
          <cell r="A87">
            <v>278</v>
          </cell>
          <cell r="B87">
            <v>1</v>
          </cell>
        </row>
        <row r="88">
          <cell r="A88">
            <v>283</v>
          </cell>
          <cell r="B88">
            <v>2</v>
          </cell>
        </row>
        <row r="89">
          <cell r="A89">
            <v>287</v>
          </cell>
          <cell r="B89">
            <v>1</v>
          </cell>
        </row>
        <row r="90">
          <cell r="A90">
            <v>288</v>
          </cell>
          <cell r="B90">
            <v>1</v>
          </cell>
        </row>
        <row r="91">
          <cell r="A91">
            <v>291</v>
          </cell>
          <cell r="B91">
            <v>1</v>
          </cell>
        </row>
        <row r="92">
          <cell r="A92">
            <v>293</v>
          </cell>
          <cell r="B92">
            <v>1</v>
          </cell>
        </row>
        <row r="93">
          <cell r="A93">
            <v>298</v>
          </cell>
          <cell r="B93">
            <v>1</v>
          </cell>
        </row>
        <row r="94">
          <cell r="A94">
            <v>299</v>
          </cell>
          <cell r="B94">
            <v>1</v>
          </cell>
        </row>
        <row r="95">
          <cell r="A95">
            <v>300</v>
          </cell>
          <cell r="B95">
            <v>1</v>
          </cell>
        </row>
        <row r="96">
          <cell r="A96">
            <v>301</v>
          </cell>
          <cell r="B96">
            <v>1</v>
          </cell>
        </row>
        <row r="97">
          <cell r="A97">
            <v>308</v>
          </cell>
          <cell r="B97">
            <v>3</v>
          </cell>
        </row>
        <row r="98">
          <cell r="A98">
            <v>310</v>
          </cell>
          <cell r="B98">
            <v>1</v>
          </cell>
        </row>
        <row r="99">
          <cell r="A99">
            <v>311</v>
          </cell>
          <cell r="B99">
            <v>1</v>
          </cell>
        </row>
        <row r="100">
          <cell r="A100">
            <v>313</v>
          </cell>
          <cell r="B100">
            <v>1</v>
          </cell>
        </row>
        <row r="101">
          <cell r="A101">
            <v>315</v>
          </cell>
          <cell r="B101">
            <v>1</v>
          </cell>
        </row>
        <row r="102">
          <cell r="A102">
            <v>317</v>
          </cell>
          <cell r="B102">
            <v>1</v>
          </cell>
        </row>
        <row r="103">
          <cell r="A103">
            <v>318</v>
          </cell>
          <cell r="B103">
            <v>1</v>
          </cell>
        </row>
        <row r="104">
          <cell r="A104">
            <v>319</v>
          </cell>
          <cell r="B104">
            <v>2</v>
          </cell>
        </row>
        <row r="105">
          <cell r="A105">
            <v>321</v>
          </cell>
          <cell r="B105">
            <v>1</v>
          </cell>
        </row>
        <row r="106">
          <cell r="A106">
            <v>322</v>
          </cell>
          <cell r="B106">
            <v>1</v>
          </cell>
        </row>
        <row r="107">
          <cell r="A107">
            <v>324</v>
          </cell>
          <cell r="B107">
            <v>1</v>
          </cell>
        </row>
        <row r="108">
          <cell r="A108">
            <v>326</v>
          </cell>
          <cell r="B108">
            <v>1</v>
          </cell>
        </row>
        <row r="109">
          <cell r="A109">
            <v>328</v>
          </cell>
          <cell r="B109">
            <v>1</v>
          </cell>
        </row>
        <row r="110">
          <cell r="A110">
            <v>329</v>
          </cell>
          <cell r="B110">
            <v>1</v>
          </cell>
        </row>
        <row r="111">
          <cell r="A111">
            <v>330</v>
          </cell>
          <cell r="B111">
            <v>1</v>
          </cell>
        </row>
        <row r="112">
          <cell r="A112">
            <v>331</v>
          </cell>
          <cell r="B112">
            <v>1</v>
          </cell>
        </row>
        <row r="113">
          <cell r="A113">
            <v>332</v>
          </cell>
          <cell r="B113">
            <v>1</v>
          </cell>
        </row>
        <row r="114">
          <cell r="A114">
            <v>334</v>
          </cell>
          <cell r="B114">
            <v>1</v>
          </cell>
        </row>
        <row r="115">
          <cell r="A115">
            <v>337</v>
          </cell>
          <cell r="B115">
            <v>1</v>
          </cell>
        </row>
        <row r="116">
          <cell r="A116">
            <v>340</v>
          </cell>
          <cell r="B116">
            <v>1</v>
          </cell>
        </row>
        <row r="117">
          <cell r="A117">
            <v>342</v>
          </cell>
          <cell r="B117">
            <v>1</v>
          </cell>
        </row>
        <row r="118">
          <cell r="A118">
            <v>344</v>
          </cell>
          <cell r="B118">
            <v>1</v>
          </cell>
        </row>
        <row r="119">
          <cell r="A119">
            <v>347</v>
          </cell>
          <cell r="B119">
            <v>1</v>
          </cell>
        </row>
        <row r="120">
          <cell r="A120">
            <v>348</v>
          </cell>
          <cell r="B120">
            <v>1</v>
          </cell>
        </row>
        <row r="121">
          <cell r="A121">
            <v>349</v>
          </cell>
          <cell r="B121">
            <v>1</v>
          </cell>
        </row>
        <row r="122">
          <cell r="A122">
            <v>350</v>
          </cell>
          <cell r="B122">
            <v>2</v>
          </cell>
        </row>
        <row r="123">
          <cell r="A123">
            <v>351</v>
          </cell>
          <cell r="B123">
            <v>1</v>
          </cell>
        </row>
        <row r="124">
          <cell r="A124">
            <v>355</v>
          </cell>
          <cell r="B124">
            <v>1</v>
          </cell>
        </row>
        <row r="125">
          <cell r="A125">
            <v>360</v>
          </cell>
          <cell r="B125">
            <v>1</v>
          </cell>
        </row>
        <row r="126">
          <cell r="A126">
            <v>362</v>
          </cell>
          <cell r="B126">
            <v>1</v>
          </cell>
        </row>
        <row r="127">
          <cell r="A127">
            <v>363</v>
          </cell>
          <cell r="B127">
            <v>1</v>
          </cell>
        </row>
        <row r="128">
          <cell r="A128">
            <v>364</v>
          </cell>
          <cell r="B128">
            <v>1</v>
          </cell>
        </row>
        <row r="129">
          <cell r="A129">
            <v>372</v>
          </cell>
          <cell r="B129">
            <v>2</v>
          </cell>
        </row>
        <row r="130">
          <cell r="A130">
            <v>373</v>
          </cell>
          <cell r="B130">
            <v>4</v>
          </cell>
        </row>
        <row r="131">
          <cell r="A131">
            <v>376</v>
          </cell>
          <cell r="B131">
            <v>3</v>
          </cell>
        </row>
        <row r="132">
          <cell r="A132">
            <v>383</v>
          </cell>
          <cell r="B132">
            <v>3</v>
          </cell>
        </row>
        <row r="133">
          <cell r="A133">
            <v>388</v>
          </cell>
          <cell r="B133">
            <v>2</v>
          </cell>
        </row>
        <row r="134">
          <cell r="A134">
            <v>417</v>
          </cell>
          <cell r="B134">
            <v>1</v>
          </cell>
        </row>
        <row r="135">
          <cell r="A135">
            <v>425</v>
          </cell>
          <cell r="B135">
            <v>3</v>
          </cell>
        </row>
        <row r="136">
          <cell r="A136">
            <v>439</v>
          </cell>
          <cell r="B136">
            <v>1</v>
          </cell>
        </row>
        <row r="137">
          <cell r="A137">
            <v>441</v>
          </cell>
          <cell r="B137">
            <v>1</v>
          </cell>
        </row>
        <row r="138">
          <cell r="A138">
            <v>447</v>
          </cell>
          <cell r="B138">
            <v>2</v>
          </cell>
        </row>
        <row r="139">
          <cell r="A139">
            <v>457</v>
          </cell>
          <cell r="B139">
            <v>2</v>
          </cell>
        </row>
        <row r="140">
          <cell r="A140">
            <v>459</v>
          </cell>
          <cell r="B140">
            <v>3</v>
          </cell>
        </row>
        <row r="141">
          <cell r="A141">
            <v>472</v>
          </cell>
          <cell r="B141">
            <v>1</v>
          </cell>
        </row>
        <row r="142">
          <cell r="A142">
            <v>474</v>
          </cell>
          <cell r="B142">
            <v>2</v>
          </cell>
        </row>
        <row r="143">
          <cell r="A143">
            <v>476</v>
          </cell>
          <cell r="B143">
            <v>2</v>
          </cell>
        </row>
        <row r="144">
          <cell r="A144">
            <v>477</v>
          </cell>
          <cell r="B144">
            <v>2</v>
          </cell>
        </row>
        <row r="145">
          <cell r="A145">
            <v>478</v>
          </cell>
          <cell r="B145">
            <v>2</v>
          </cell>
        </row>
        <row r="146">
          <cell r="A146">
            <v>480</v>
          </cell>
          <cell r="B146">
            <v>2</v>
          </cell>
        </row>
        <row r="147">
          <cell r="A147">
            <v>481</v>
          </cell>
          <cell r="B147">
            <v>3</v>
          </cell>
        </row>
        <row r="148">
          <cell r="A148">
            <v>482</v>
          </cell>
          <cell r="B148">
            <v>2</v>
          </cell>
        </row>
        <row r="149">
          <cell r="A149">
            <v>483</v>
          </cell>
          <cell r="B149">
            <v>1</v>
          </cell>
        </row>
        <row r="150">
          <cell r="A150">
            <v>484</v>
          </cell>
          <cell r="B150">
            <v>3</v>
          </cell>
        </row>
        <row r="151">
          <cell r="A151">
            <v>485</v>
          </cell>
          <cell r="B151">
            <v>2</v>
          </cell>
        </row>
        <row r="152">
          <cell r="A152">
            <v>486</v>
          </cell>
          <cell r="B152">
            <v>1</v>
          </cell>
        </row>
        <row r="153">
          <cell r="A153">
            <v>488</v>
          </cell>
          <cell r="B153">
            <v>2</v>
          </cell>
        </row>
        <row r="154">
          <cell r="A154">
            <v>490</v>
          </cell>
          <cell r="B154">
            <v>1</v>
          </cell>
        </row>
        <row r="155">
          <cell r="A155">
            <v>491</v>
          </cell>
          <cell r="B155">
            <v>3</v>
          </cell>
        </row>
        <row r="156">
          <cell r="A156">
            <v>493</v>
          </cell>
          <cell r="B156">
            <v>2</v>
          </cell>
        </row>
        <row r="157">
          <cell r="A157">
            <v>494</v>
          </cell>
          <cell r="B157">
            <v>1</v>
          </cell>
        </row>
        <row r="158">
          <cell r="A158">
            <v>495</v>
          </cell>
          <cell r="B158">
            <v>2</v>
          </cell>
        </row>
        <row r="159">
          <cell r="A159">
            <v>496</v>
          </cell>
          <cell r="B159">
            <v>2</v>
          </cell>
        </row>
        <row r="160">
          <cell r="A160">
            <v>497</v>
          </cell>
          <cell r="B160">
            <v>2</v>
          </cell>
        </row>
        <row r="161">
          <cell r="A161">
            <v>499</v>
          </cell>
          <cell r="B161">
            <v>2</v>
          </cell>
        </row>
        <row r="162">
          <cell r="A162">
            <v>500</v>
          </cell>
          <cell r="B162">
            <v>3</v>
          </cell>
        </row>
        <row r="163">
          <cell r="A163">
            <v>501</v>
          </cell>
          <cell r="B163">
            <v>1</v>
          </cell>
        </row>
        <row r="164">
          <cell r="A164">
            <v>502</v>
          </cell>
          <cell r="B164">
            <v>2</v>
          </cell>
        </row>
        <row r="165">
          <cell r="A165">
            <v>503</v>
          </cell>
          <cell r="B165">
            <v>1</v>
          </cell>
        </row>
        <row r="166">
          <cell r="A166">
            <v>504</v>
          </cell>
          <cell r="B166">
            <v>1</v>
          </cell>
        </row>
        <row r="167">
          <cell r="A167">
            <v>505</v>
          </cell>
          <cell r="B167">
            <v>3</v>
          </cell>
        </row>
        <row r="168">
          <cell r="A168">
            <v>506</v>
          </cell>
          <cell r="B168">
            <v>1</v>
          </cell>
        </row>
        <row r="169">
          <cell r="A169">
            <v>507</v>
          </cell>
          <cell r="B169">
            <v>1</v>
          </cell>
        </row>
        <row r="170">
          <cell r="A170">
            <v>508</v>
          </cell>
          <cell r="B170">
            <v>2</v>
          </cell>
        </row>
        <row r="171">
          <cell r="A171">
            <v>509</v>
          </cell>
          <cell r="B171">
            <v>2</v>
          </cell>
        </row>
        <row r="172">
          <cell r="A172">
            <v>510</v>
          </cell>
          <cell r="B172">
            <v>2</v>
          </cell>
        </row>
        <row r="173">
          <cell r="A173">
            <v>511</v>
          </cell>
          <cell r="B173">
            <v>1</v>
          </cell>
        </row>
        <row r="174">
          <cell r="A174">
            <v>512</v>
          </cell>
          <cell r="B174">
            <v>2</v>
          </cell>
        </row>
        <row r="175">
          <cell r="A175">
            <v>513</v>
          </cell>
          <cell r="B175">
            <v>1</v>
          </cell>
        </row>
        <row r="176">
          <cell r="A176">
            <v>514</v>
          </cell>
          <cell r="B176">
            <v>2</v>
          </cell>
        </row>
        <row r="177">
          <cell r="A177">
            <v>515</v>
          </cell>
          <cell r="B177">
            <v>1</v>
          </cell>
        </row>
        <row r="178">
          <cell r="A178">
            <v>516</v>
          </cell>
          <cell r="B178">
            <v>3</v>
          </cell>
        </row>
        <row r="179">
          <cell r="A179">
            <v>517</v>
          </cell>
          <cell r="B179">
            <v>2</v>
          </cell>
        </row>
        <row r="180">
          <cell r="A180">
            <v>518</v>
          </cell>
          <cell r="B180">
            <v>2</v>
          </cell>
        </row>
        <row r="181">
          <cell r="A181">
            <v>519</v>
          </cell>
          <cell r="B181">
            <v>2</v>
          </cell>
        </row>
        <row r="182">
          <cell r="A182">
            <v>520</v>
          </cell>
          <cell r="B182">
            <v>1</v>
          </cell>
        </row>
        <row r="183">
          <cell r="A183">
            <v>522</v>
          </cell>
          <cell r="B183">
            <v>2</v>
          </cell>
        </row>
        <row r="184">
          <cell r="A184">
            <v>523</v>
          </cell>
          <cell r="B184">
            <v>2</v>
          </cell>
        </row>
        <row r="185">
          <cell r="A185">
            <v>524</v>
          </cell>
          <cell r="B185">
            <v>2</v>
          </cell>
        </row>
        <row r="186">
          <cell r="A186">
            <v>525</v>
          </cell>
          <cell r="B186">
            <v>2</v>
          </cell>
        </row>
        <row r="187">
          <cell r="A187">
            <v>526</v>
          </cell>
          <cell r="B187">
            <v>2</v>
          </cell>
        </row>
        <row r="188">
          <cell r="A188">
            <v>527</v>
          </cell>
          <cell r="B188">
            <v>1</v>
          </cell>
        </row>
        <row r="189">
          <cell r="A189">
            <v>529</v>
          </cell>
          <cell r="B189">
            <v>1</v>
          </cell>
        </row>
        <row r="190">
          <cell r="A190">
            <v>530</v>
          </cell>
          <cell r="B190">
            <v>2</v>
          </cell>
        </row>
        <row r="191">
          <cell r="A191">
            <v>531</v>
          </cell>
          <cell r="B191">
            <v>1</v>
          </cell>
        </row>
        <row r="192">
          <cell r="A192">
            <v>532</v>
          </cell>
          <cell r="B192">
            <v>3</v>
          </cell>
        </row>
        <row r="193">
          <cell r="A193">
            <v>533</v>
          </cell>
          <cell r="B193">
            <v>1</v>
          </cell>
        </row>
        <row r="194">
          <cell r="A194">
            <v>534</v>
          </cell>
          <cell r="B194">
            <v>2</v>
          </cell>
        </row>
        <row r="195">
          <cell r="A195">
            <v>535</v>
          </cell>
          <cell r="B195">
            <v>2</v>
          </cell>
        </row>
        <row r="196">
          <cell r="A196">
            <v>537</v>
          </cell>
          <cell r="B196">
            <v>2</v>
          </cell>
        </row>
        <row r="197">
          <cell r="A197">
            <v>538</v>
          </cell>
          <cell r="B197">
            <v>1</v>
          </cell>
        </row>
        <row r="198">
          <cell r="A198">
            <v>539</v>
          </cell>
          <cell r="B198">
            <v>1</v>
          </cell>
        </row>
        <row r="199">
          <cell r="A199">
            <v>541</v>
          </cell>
          <cell r="B199">
            <v>1</v>
          </cell>
        </row>
        <row r="200">
          <cell r="A200">
            <v>542</v>
          </cell>
          <cell r="B200">
            <v>1</v>
          </cell>
        </row>
        <row r="201">
          <cell r="A201">
            <v>543</v>
          </cell>
          <cell r="B201">
            <v>3</v>
          </cell>
        </row>
        <row r="202">
          <cell r="A202">
            <v>544</v>
          </cell>
          <cell r="B202">
            <v>2</v>
          </cell>
        </row>
        <row r="203">
          <cell r="A203">
            <v>545</v>
          </cell>
          <cell r="B203">
            <v>2</v>
          </cell>
        </row>
        <row r="204">
          <cell r="A204">
            <v>546</v>
          </cell>
          <cell r="B204">
            <v>2</v>
          </cell>
        </row>
        <row r="205">
          <cell r="A205">
            <v>547</v>
          </cell>
          <cell r="B205">
            <v>1</v>
          </cell>
        </row>
        <row r="206">
          <cell r="A206">
            <v>549</v>
          </cell>
          <cell r="B206">
            <v>3</v>
          </cell>
        </row>
        <row r="207">
          <cell r="A207">
            <v>550</v>
          </cell>
          <cell r="B207">
            <v>3</v>
          </cell>
        </row>
        <row r="208">
          <cell r="A208">
            <v>551</v>
          </cell>
          <cell r="B208">
            <v>2</v>
          </cell>
        </row>
        <row r="209">
          <cell r="A209">
            <v>552</v>
          </cell>
          <cell r="B209">
            <v>2</v>
          </cell>
        </row>
        <row r="210">
          <cell r="A210">
            <v>554</v>
          </cell>
          <cell r="B210">
            <v>1</v>
          </cell>
        </row>
        <row r="211">
          <cell r="A211">
            <v>555</v>
          </cell>
          <cell r="B211">
            <v>2</v>
          </cell>
        </row>
        <row r="212">
          <cell r="A212">
            <v>561</v>
          </cell>
          <cell r="B212">
            <v>2</v>
          </cell>
        </row>
        <row r="213">
          <cell r="A213">
            <v>566</v>
          </cell>
          <cell r="B213">
            <v>1</v>
          </cell>
        </row>
        <row r="214">
          <cell r="A214">
            <v>567</v>
          </cell>
          <cell r="B214">
            <v>3</v>
          </cell>
        </row>
        <row r="215">
          <cell r="A215">
            <v>568</v>
          </cell>
          <cell r="B215">
            <v>2</v>
          </cell>
        </row>
        <row r="216">
          <cell r="A216">
            <v>569</v>
          </cell>
          <cell r="B216">
            <v>1</v>
          </cell>
        </row>
        <row r="217">
          <cell r="A217">
            <v>573</v>
          </cell>
          <cell r="B217">
            <v>2</v>
          </cell>
        </row>
        <row r="218">
          <cell r="A218">
            <v>574</v>
          </cell>
          <cell r="B218">
            <v>2</v>
          </cell>
        </row>
        <row r="219">
          <cell r="A219">
            <v>577</v>
          </cell>
          <cell r="B219">
            <v>2</v>
          </cell>
        </row>
        <row r="220">
          <cell r="A220">
            <v>578</v>
          </cell>
          <cell r="B220">
            <v>2</v>
          </cell>
        </row>
        <row r="221">
          <cell r="A221">
            <v>579</v>
          </cell>
          <cell r="B221">
            <v>2</v>
          </cell>
        </row>
        <row r="222">
          <cell r="A222">
            <v>580</v>
          </cell>
          <cell r="B222">
            <v>3</v>
          </cell>
        </row>
        <row r="223">
          <cell r="A223">
            <v>581</v>
          </cell>
          <cell r="B223">
            <v>2</v>
          </cell>
        </row>
        <row r="224">
          <cell r="A224">
            <v>582</v>
          </cell>
          <cell r="B224">
            <v>2</v>
          </cell>
        </row>
        <row r="225">
          <cell r="A225">
            <v>584</v>
          </cell>
          <cell r="B225">
            <v>2</v>
          </cell>
        </row>
        <row r="226">
          <cell r="A226">
            <v>585</v>
          </cell>
          <cell r="B226">
            <v>3</v>
          </cell>
        </row>
        <row r="227">
          <cell r="A227">
            <v>586</v>
          </cell>
          <cell r="B227">
            <v>2</v>
          </cell>
        </row>
        <row r="228">
          <cell r="A228">
            <v>594</v>
          </cell>
          <cell r="B228">
            <v>2</v>
          </cell>
        </row>
        <row r="229">
          <cell r="A229">
            <v>598</v>
          </cell>
          <cell r="B229">
            <v>3</v>
          </cell>
        </row>
        <row r="230">
          <cell r="A230">
            <v>600</v>
          </cell>
          <cell r="B230">
            <v>3</v>
          </cell>
        </row>
        <row r="231">
          <cell r="A231">
            <v>602</v>
          </cell>
          <cell r="B231">
            <v>3</v>
          </cell>
        </row>
        <row r="232">
          <cell r="A232">
            <v>603</v>
          </cell>
          <cell r="B232">
            <v>2</v>
          </cell>
        </row>
        <row r="233">
          <cell r="A233">
            <v>605</v>
          </cell>
          <cell r="B233">
            <v>2</v>
          </cell>
        </row>
        <row r="234">
          <cell r="A234">
            <v>606</v>
          </cell>
          <cell r="B234">
            <v>3</v>
          </cell>
        </row>
        <row r="235">
          <cell r="A235">
            <v>607</v>
          </cell>
          <cell r="B235">
            <v>3</v>
          </cell>
        </row>
        <row r="236">
          <cell r="A236">
            <v>609</v>
          </cell>
          <cell r="B236">
            <v>3</v>
          </cell>
        </row>
        <row r="237">
          <cell r="A237">
            <v>613</v>
          </cell>
          <cell r="B237">
            <v>2</v>
          </cell>
        </row>
        <row r="238">
          <cell r="A238">
            <v>616</v>
          </cell>
          <cell r="B238">
            <v>3</v>
          </cell>
        </row>
        <row r="239">
          <cell r="A239">
            <v>620</v>
          </cell>
          <cell r="B239">
            <v>3</v>
          </cell>
        </row>
        <row r="240">
          <cell r="A240">
            <v>622</v>
          </cell>
          <cell r="B240">
            <v>3</v>
          </cell>
        </row>
        <row r="241">
          <cell r="A241">
            <v>623</v>
          </cell>
          <cell r="B241">
            <v>3</v>
          </cell>
        </row>
        <row r="242">
          <cell r="A242">
            <v>624</v>
          </cell>
          <cell r="B242">
            <v>2</v>
          </cell>
        </row>
        <row r="243">
          <cell r="A243">
            <v>626</v>
          </cell>
          <cell r="B243">
            <v>3</v>
          </cell>
        </row>
        <row r="244">
          <cell r="A244">
            <v>628</v>
          </cell>
          <cell r="B244">
            <v>3</v>
          </cell>
        </row>
        <row r="245">
          <cell r="A245">
            <v>629</v>
          </cell>
          <cell r="B245">
            <v>3</v>
          </cell>
        </row>
        <row r="246">
          <cell r="A246">
            <v>647</v>
          </cell>
          <cell r="B246">
            <v>2</v>
          </cell>
        </row>
        <row r="247">
          <cell r="A247">
            <v>650</v>
          </cell>
          <cell r="B247">
            <v>3</v>
          </cell>
        </row>
        <row r="248">
          <cell r="A248">
            <v>653</v>
          </cell>
          <cell r="B248">
            <v>4</v>
          </cell>
        </row>
        <row r="249">
          <cell r="A249">
            <v>654</v>
          </cell>
          <cell r="B249">
            <v>4</v>
          </cell>
        </row>
        <row r="250">
          <cell r="A250">
            <v>655</v>
          </cell>
          <cell r="B250">
            <v>1</v>
          </cell>
        </row>
        <row r="251">
          <cell r="A251">
            <v>657</v>
          </cell>
          <cell r="B251">
            <v>3</v>
          </cell>
        </row>
        <row r="252">
          <cell r="A252">
            <v>658</v>
          </cell>
          <cell r="B252">
            <v>2</v>
          </cell>
        </row>
        <row r="253">
          <cell r="A253">
            <v>662</v>
          </cell>
          <cell r="B253">
            <v>3</v>
          </cell>
        </row>
        <row r="254">
          <cell r="A254">
            <v>664</v>
          </cell>
          <cell r="B254">
            <v>3</v>
          </cell>
        </row>
        <row r="255">
          <cell r="A255">
            <v>665</v>
          </cell>
          <cell r="B255">
            <v>1</v>
          </cell>
        </row>
        <row r="256">
          <cell r="A256">
            <v>666</v>
          </cell>
          <cell r="B256">
            <v>1</v>
          </cell>
        </row>
        <row r="257">
          <cell r="A257">
            <v>667</v>
          </cell>
          <cell r="B257">
            <v>2</v>
          </cell>
        </row>
        <row r="258">
          <cell r="A258">
            <v>668</v>
          </cell>
          <cell r="B258">
            <v>2</v>
          </cell>
        </row>
        <row r="259">
          <cell r="A259">
            <v>670</v>
          </cell>
          <cell r="B259">
            <v>3</v>
          </cell>
        </row>
        <row r="260">
          <cell r="A260">
            <v>676</v>
          </cell>
          <cell r="B260">
            <v>2</v>
          </cell>
        </row>
        <row r="261">
          <cell r="A261">
            <v>677</v>
          </cell>
          <cell r="B261">
            <v>1</v>
          </cell>
        </row>
        <row r="262">
          <cell r="A262">
            <v>678</v>
          </cell>
          <cell r="B262">
            <v>2</v>
          </cell>
        </row>
        <row r="263">
          <cell r="A263">
            <v>680</v>
          </cell>
          <cell r="B263">
            <v>2</v>
          </cell>
        </row>
        <row r="264">
          <cell r="A264">
            <v>686</v>
          </cell>
          <cell r="B264">
            <v>1</v>
          </cell>
        </row>
        <row r="265">
          <cell r="A265">
            <v>692</v>
          </cell>
          <cell r="B265">
            <v>1</v>
          </cell>
        </row>
        <row r="266">
          <cell r="A266">
            <v>696</v>
          </cell>
          <cell r="B266">
            <v>1</v>
          </cell>
        </row>
        <row r="267">
          <cell r="A267">
            <v>698</v>
          </cell>
          <cell r="B267">
            <v>2</v>
          </cell>
        </row>
        <row r="268">
          <cell r="A268">
            <v>699</v>
          </cell>
          <cell r="B268">
            <v>4</v>
          </cell>
        </row>
        <row r="269">
          <cell r="A269">
            <v>703</v>
          </cell>
          <cell r="B269">
            <v>2</v>
          </cell>
        </row>
        <row r="270">
          <cell r="A270">
            <v>704</v>
          </cell>
          <cell r="B270">
            <v>1</v>
          </cell>
        </row>
        <row r="271">
          <cell r="A271">
            <v>705</v>
          </cell>
          <cell r="B271">
            <v>1</v>
          </cell>
        </row>
        <row r="272">
          <cell r="A272">
            <v>706</v>
          </cell>
          <cell r="B272">
            <v>2</v>
          </cell>
        </row>
        <row r="273">
          <cell r="A273">
            <v>707</v>
          </cell>
          <cell r="B273">
            <v>2</v>
          </cell>
        </row>
        <row r="274">
          <cell r="A274">
            <v>714</v>
          </cell>
          <cell r="B274">
            <v>1</v>
          </cell>
        </row>
        <row r="275">
          <cell r="A275">
            <v>716</v>
          </cell>
          <cell r="B275">
            <v>1</v>
          </cell>
        </row>
        <row r="276">
          <cell r="A276">
            <v>719</v>
          </cell>
          <cell r="B276">
            <v>1</v>
          </cell>
        </row>
        <row r="277">
          <cell r="A277">
            <v>720</v>
          </cell>
          <cell r="B277">
            <v>1</v>
          </cell>
        </row>
        <row r="278">
          <cell r="A278">
            <v>721</v>
          </cell>
          <cell r="B278">
            <v>1</v>
          </cell>
        </row>
        <row r="279">
          <cell r="A279">
            <v>723</v>
          </cell>
          <cell r="B279">
            <v>1</v>
          </cell>
        </row>
        <row r="280">
          <cell r="A280">
            <v>726</v>
          </cell>
          <cell r="B280">
            <v>1</v>
          </cell>
        </row>
        <row r="281">
          <cell r="A281">
            <v>731</v>
          </cell>
          <cell r="B281">
            <v>1</v>
          </cell>
        </row>
        <row r="282">
          <cell r="A282">
            <v>732</v>
          </cell>
          <cell r="B282">
            <v>1</v>
          </cell>
        </row>
        <row r="283">
          <cell r="A283">
            <v>734</v>
          </cell>
          <cell r="B283">
            <v>1</v>
          </cell>
        </row>
        <row r="284">
          <cell r="A284">
            <v>737</v>
          </cell>
          <cell r="B284">
            <v>1</v>
          </cell>
        </row>
        <row r="285">
          <cell r="A285">
            <v>738</v>
          </cell>
          <cell r="B285">
            <v>1</v>
          </cell>
        </row>
        <row r="286">
          <cell r="A286">
            <v>739</v>
          </cell>
          <cell r="B286">
            <v>4</v>
          </cell>
        </row>
        <row r="287">
          <cell r="A287">
            <v>743</v>
          </cell>
          <cell r="B287">
            <v>3</v>
          </cell>
        </row>
        <row r="288">
          <cell r="A288">
            <v>744</v>
          </cell>
          <cell r="B288">
            <v>2</v>
          </cell>
        </row>
        <row r="289">
          <cell r="A289">
            <v>747</v>
          </cell>
          <cell r="B289">
            <v>2</v>
          </cell>
        </row>
        <row r="290">
          <cell r="A290">
            <v>775</v>
          </cell>
          <cell r="B290">
            <v>1</v>
          </cell>
        </row>
        <row r="291">
          <cell r="A291">
            <v>784</v>
          </cell>
          <cell r="B291">
            <v>1</v>
          </cell>
        </row>
        <row r="292">
          <cell r="A292">
            <v>786</v>
          </cell>
          <cell r="B292">
            <v>2</v>
          </cell>
        </row>
        <row r="293">
          <cell r="A293">
            <v>794</v>
          </cell>
          <cell r="B293">
            <v>3</v>
          </cell>
        </row>
        <row r="294">
          <cell r="A294">
            <v>797</v>
          </cell>
          <cell r="B294">
            <v>2</v>
          </cell>
        </row>
        <row r="295">
          <cell r="A295">
            <v>813</v>
          </cell>
          <cell r="B295">
            <v>1</v>
          </cell>
        </row>
        <row r="296">
          <cell r="A296">
            <v>814</v>
          </cell>
          <cell r="B296">
            <v>1</v>
          </cell>
        </row>
        <row r="297">
          <cell r="A297">
            <v>815</v>
          </cell>
          <cell r="B297">
            <v>1</v>
          </cell>
        </row>
        <row r="298">
          <cell r="A298">
            <v>816</v>
          </cell>
          <cell r="B298">
            <v>1</v>
          </cell>
        </row>
        <row r="299">
          <cell r="A299">
            <v>817</v>
          </cell>
          <cell r="B299">
            <v>1</v>
          </cell>
        </row>
        <row r="300">
          <cell r="A300">
            <v>821</v>
          </cell>
          <cell r="B300">
            <v>2</v>
          </cell>
        </row>
        <row r="301">
          <cell r="A301">
            <v>853</v>
          </cell>
          <cell r="B301">
            <v>1</v>
          </cell>
        </row>
        <row r="302">
          <cell r="A302">
            <v>854</v>
          </cell>
          <cell r="B302">
            <v>2</v>
          </cell>
        </row>
        <row r="303">
          <cell r="A303">
            <v>857</v>
          </cell>
          <cell r="B303">
            <v>2</v>
          </cell>
        </row>
        <row r="304">
          <cell r="A304">
            <v>864</v>
          </cell>
          <cell r="B304">
            <v>2</v>
          </cell>
        </row>
        <row r="305">
          <cell r="A305">
            <v>867</v>
          </cell>
          <cell r="B305">
            <v>2</v>
          </cell>
        </row>
        <row r="306">
          <cell r="A306">
            <v>868</v>
          </cell>
          <cell r="B306">
            <v>2</v>
          </cell>
        </row>
        <row r="307">
          <cell r="A307">
            <v>869</v>
          </cell>
          <cell r="B307">
            <v>2</v>
          </cell>
        </row>
        <row r="308">
          <cell r="A308">
            <v>870</v>
          </cell>
          <cell r="B308">
            <v>2</v>
          </cell>
        </row>
        <row r="309">
          <cell r="A309">
            <v>871</v>
          </cell>
          <cell r="B309">
            <v>1</v>
          </cell>
        </row>
        <row r="310">
          <cell r="A310">
            <v>873</v>
          </cell>
          <cell r="B310">
            <v>1</v>
          </cell>
        </row>
        <row r="311">
          <cell r="A311">
            <v>875</v>
          </cell>
          <cell r="B311">
            <v>1</v>
          </cell>
        </row>
        <row r="312">
          <cell r="A312">
            <v>876</v>
          </cell>
          <cell r="B312">
            <v>1</v>
          </cell>
        </row>
        <row r="313">
          <cell r="A313">
            <v>877</v>
          </cell>
          <cell r="B313">
            <v>1</v>
          </cell>
        </row>
        <row r="314">
          <cell r="A314">
            <v>878</v>
          </cell>
          <cell r="B314">
            <v>1</v>
          </cell>
        </row>
        <row r="315">
          <cell r="A315">
            <v>879</v>
          </cell>
          <cell r="B315">
            <v>1</v>
          </cell>
        </row>
        <row r="316">
          <cell r="A316">
            <v>880</v>
          </cell>
          <cell r="B316">
            <v>1</v>
          </cell>
        </row>
        <row r="317">
          <cell r="A317">
            <v>881</v>
          </cell>
          <cell r="B317">
            <v>1</v>
          </cell>
        </row>
        <row r="318">
          <cell r="A318">
            <v>882</v>
          </cell>
          <cell r="B318">
            <v>1</v>
          </cell>
        </row>
        <row r="319">
          <cell r="A319">
            <v>885</v>
          </cell>
          <cell r="B319">
            <v>1</v>
          </cell>
        </row>
        <row r="320">
          <cell r="A320">
            <v>886</v>
          </cell>
          <cell r="B320">
            <v>1</v>
          </cell>
        </row>
        <row r="321">
          <cell r="A321">
            <v>887</v>
          </cell>
          <cell r="B321">
            <v>1</v>
          </cell>
        </row>
        <row r="322">
          <cell r="A322">
            <v>888</v>
          </cell>
          <cell r="B322">
            <v>1</v>
          </cell>
        </row>
        <row r="323">
          <cell r="A323">
            <v>890</v>
          </cell>
          <cell r="B323">
            <v>1</v>
          </cell>
        </row>
        <row r="324">
          <cell r="A324">
            <v>891</v>
          </cell>
          <cell r="B324">
            <v>1</v>
          </cell>
        </row>
        <row r="325">
          <cell r="A325">
            <v>892</v>
          </cell>
          <cell r="B325">
            <v>1</v>
          </cell>
        </row>
        <row r="326">
          <cell r="A326">
            <v>893</v>
          </cell>
          <cell r="B326">
            <v>1</v>
          </cell>
        </row>
        <row r="327">
          <cell r="A327">
            <v>894</v>
          </cell>
          <cell r="B327">
            <v>1</v>
          </cell>
        </row>
        <row r="328">
          <cell r="A328">
            <v>895</v>
          </cell>
          <cell r="B328">
            <v>1</v>
          </cell>
        </row>
        <row r="329">
          <cell r="A329">
            <v>896</v>
          </cell>
          <cell r="B329">
            <v>1</v>
          </cell>
        </row>
        <row r="330">
          <cell r="A330">
            <v>897</v>
          </cell>
          <cell r="B330">
            <v>1</v>
          </cell>
        </row>
        <row r="331">
          <cell r="A331">
            <v>898</v>
          </cell>
          <cell r="B331">
            <v>1</v>
          </cell>
        </row>
        <row r="332">
          <cell r="A332">
            <v>899</v>
          </cell>
          <cell r="B332">
            <v>1</v>
          </cell>
        </row>
        <row r="333">
          <cell r="A333">
            <v>903</v>
          </cell>
          <cell r="B333">
            <v>1</v>
          </cell>
        </row>
        <row r="334">
          <cell r="A334">
            <v>916</v>
          </cell>
          <cell r="B334">
            <v>3</v>
          </cell>
        </row>
        <row r="335">
          <cell r="A335">
            <v>918</v>
          </cell>
          <cell r="B335">
            <v>2</v>
          </cell>
        </row>
        <row r="336">
          <cell r="A336">
            <v>920</v>
          </cell>
          <cell r="B336">
            <v>1</v>
          </cell>
        </row>
        <row r="337">
          <cell r="A337">
            <v>921</v>
          </cell>
          <cell r="B337">
            <v>3</v>
          </cell>
        </row>
        <row r="338">
          <cell r="A338">
            <v>922</v>
          </cell>
          <cell r="B338">
            <v>2</v>
          </cell>
        </row>
        <row r="339">
          <cell r="A339">
            <v>923</v>
          </cell>
          <cell r="B339">
            <v>2</v>
          </cell>
        </row>
        <row r="340">
          <cell r="A340">
            <v>928</v>
          </cell>
          <cell r="B340">
            <v>2</v>
          </cell>
        </row>
        <row r="341">
          <cell r="A341">
            <v>929</v>
          </cell>
          <cell r="B341">
            <v>1</v>
          </cell>
        </row>
        <row r="342">
          <cell r="A342">
            <v>930</v>
          </cell>
          <cell r="B342">
            <v>1</v>
          </cell>
        </row>
        <row r="343">
          <cell r="A343">
            <v>931</v>
          </cell>
          <cell r="B343">
            <v>1</v>
          </cell>
        </row>
        <row r="344">
          <cell r="A344">
            <v>932</v>
          </cell>
          <cell r="B344">
            <v>3</v>
          </cell>
        </row>
        <row r="345">
          <cell r="A345">
            <v>933</v>
          </cell>
          <cell r="B345">
            <v>2</v>
          </cell>
        </row>
        <row r="346">
          <cell r="A346">
            <v>934</v>
          </cell>
          <cell r="B346">
            <v>3</v>
          </cell>
        </row>
        <row r="347">
          <cell r="A347">
            <v>935</v>
          </cell>
          <cell r="B347">
            <v>2</v>
          </cell>
        </row>
        <row r="348">
          <cell r="A348">
            <v>936</v>
          </cell>
          <cell r="B348">
            <v>2</v>
          </cell>
        </row>
        <row r="349">
          <cell r="A349">
            <v>937</v>
          </cell>
          <cell r="B349">
            <v>2</v>
          </cell>
        </row>
        <row r="350">
          <cell r="A350">
            <v>938</v>
          </cell>
          <cell r="B350">
            <v>2</v>
          </cell>
        </row>
        <row r="351">
          <cell r="A351">
            <v>942</v>
          </cell>
          <cell r="B351">
            <v>2</v>
          </cell>
        </row>
        <row r="352">
          <cell r="A352">
            <v>944</v>
          </cell>
          <cell r="B352">
            <v>2</v>
          </cell>
        </row>
        <row r="353">
          <cell r="A353">
            <v>945</v>
          </cell>
          <cell r="B353">
            <v>2</v>
          </cell>
        </row>
        <row r="354">
          <cell r="A354">
            <v>946</v>
          </cell>
          <cell r="B354">
            <v>2</v>
          </cell>
        </row>
        <row r="355">
          <cell r="A355">
            <v>947</v>
          </cell>
          <cell r="B355">
            <v>2</v>
          </cell>
        </row>
        <row r="356">
          <cell r="A356">
            <v>949</v>
          </cell>
          <cell r="B356">
            <v>3</v>
          </cell>
        </row>
        <row r="357">
          <cell r="A357">
            <v>951</v>
          </cell>
          <cell r="B357">
            <v>2</v>
          </cell>
        </row>
        <row r="358">
          <cell r="A358">
            <v>952</v>
          </cell>
          <cell r="B358">
            <v>2</v>
          </cell>
        </row>
        <row r="359">
          <cell r="A359">
            <v>953</v>
          </cell>
          <cell r="B359">
            <v>3</v>
          </cell>
        </row>
        <row r="360">
          <cell r="A360">
            <v>954</v>
          </cell>
          <cell r="B360">
            <v>3</v>
          </cell>
        </row>
        <row r="361">
          <cell r="A361">
            <v>956</v>
          </cell>
          <cell r="B361">
            <v>4</v>
          </cell>
        </row>
        <row r="362">
          <cell r="A362">
            <v>957</v>
          </cell>
          <cell r="B362">
            <v>4</v>
          </cell>
        </row>
        <row r="363">
          <cell r="A363">
            <v>958</v>
          </cell>
          <cell r="B363">
            <v>2</v>
          </cell>
        </row>
        <row r="364">
          <cell r="A364">
            <v>959</v>
          </cell>
          <cell r="B364">
            <v>2</v>
          </cell>
        </row>
        <row r="365">
          <cell r="A365">
            <v>960</v>
          </cell>
          <cell r="B365">
            <v>2</v>
          </cell>
        </row>
        <row r="366">
          <cell r="A366">
            <v>961</v>
          </cell>
          <cell r="B366">
            <v>2</v>
          </cell>
        </row>
        <row r="367">
          <cell r="A367">
            <v>962</v>
          </cell>
          <cell r="B367">
            <v>3</v>
          </cell>
        </row>
        <row r="368">
          <cell r="A368">
            <v>963</v>
          </cell>
          <cell r="B368">
            <v>3</v>
          </cell>
        </row>
        <row r="369">
          <cell r="A369">
            <v>964</v>
          </cell>
          <cell r="B369">
            <v>3</v>
          </cell>
        </row>
        <row r="370">
          <cell r="A370">
            <v>965</v>
          </cell>
          <cell r="B370">
            <v>3</v>
          </cell>
        </row>
        <row r="371">
          <cell r="A371">
            <v>966</v>
          </cell>
          <cell r="B371">
            <v>3</v>
          </cell>
        </row>
        <row r="372">
          <cell r="A372">
            <v>968</v>
          </cell>
          <cell r="B372">
            <v>4</v>
          </cell>
        </row>
        <row r="373">
          <cell r="A373">
            <v>969</v>
          </cell>
          <cell r="B373">
            <v>1</v>
          </cell>
        </row>
        <row r="374">
          <cell r="A374">
            <v>970</v>
          </cell>
          <cell r="B374">
            <v>2</v>
          </cell>
        </row>
        <row r="375">
          <cell r="A375">
            <v>971</v>
          </cell>
          <cell r="B375">
            <v>2</v>
          </cell>
        </row>
        <row r="376">
          <cell r="A376">
            <v>973</v>
          </cell>
          <cell r="B376">
            <v>2</v>
          </cell>
        </row>
        <row r="377">
          <cell r="A377">
            <v>974</v>
          </cell>
          <cell r="B377">
            <v>2</v>
          </cell>
        </row>
        <row r="378">
          <cell r="A378">
            <v>978</v>
          </cell>
          <cell r="B378">
            <v>1</v>
          </cell>
        </row>
        <row r="379">
          <cell r="A379">
            <v>979</v>
          </cell>
          <cell r="B379">
            <v>1</v>
          </cell>
        </row>
        <row r="380">
          <cell r="A380">
            <v>980</v>
          </cell>
          <cell r="B380">
            <v>2</v>
          </cell>
        </row>
        <row r="381">
          <cell r="A381">
            <v>981</v>
          </cell>
          <cell r="B381">
            <v>2</v>
          </cell>
        </row>
        <row r="382">
          <cell r="A382">
            <v>983</v>
          </cell>
          <cell r="B382">
            <v>2</v>
          </cell>
        </row>
        <row r="383">
          <cell r="A383">
            <v>984</v>
          </cell>
          <cell r="B383">
            <v>3</v>
          </cell>
        </row>
        <row r="384">
          <cell r="A384">
            <v>985</v>
          </cell>
          <cell r="B384">
            <v>1</v>
          </cell>
        </row>
        <row r="385">
          <cell r="A385">
            <v>986</v>
          </cell>
          <cell r="B385">
            <v>1</v>
          </cell>
        </row>
        <row r="386">
          <cell r="A386">
            <v>987</v>
          </cell>
          <cell r="B386">
            <v>2</v>
          </cell>
        </row>
        <row r="387">
          <cell r="A387">
            <v>988</v>
          </cell>
          <cell r="B387">
            <v>2</v>
          </cell>
        </row>
        <row r="388">
          <cell r="A388">
            <v>989</v>
          </cell>
          <cell r="B388">
            <v>2</v>
          </cell>
        </row>
        <row r="389">
          <cell r="A389">
            <v>990</v>
          </cell>
          <cell r="B389">
            <v>3</v>
          </cell>
        </row>
        <row r="390">
          <cell r="A390">
            <v>991</v>
          </cell>
          <cell r="B390">
            <v>2</v>
          </cell>
        </row>
        <row r="391">
          <cell r="A391">
            <v>992</v>
          </cell>
          <cell r="B391">
            <v>2</v>
          </cell>
        </row>
        <row r="392">
          <cell r="A392">
            <v>993</v>
          </cell>
          <cell r="B392">
            <v>3</v>
          </cell>
        </row>
        <row r="393">
          <cell r="A393">
            <v>994</v>
          </cell>
          <cell r="B393">
            <v>3</v>
          </cell>
        </row>
        <row r="394">
          <cell r="A394">
            <v>997</v>
          </cell>
          <cell r="B394">
            <v>3</v>
          </cell>
        </row>
        <row r="395">
          <cell r="A395">
            <v>998</v>
          </cell>
          <cell r="B395">
            <v>4</v>
          </cell>
        </row>
        <row r="396">
          <cell r="A396">
            <v>1000</v>
          </cell>
          <cell r="B396">
            <v>2</v>
          </cell>
        </row>
        <row r="397">
          <cell r="A397">
            <v>1001</v>
          </cell>
          <cell r="B397">
            <v>2</v>
          </cell>
        </row>
        <row r="398">
          <cell r="A398">
            <v>1002</v>
          </cell>
          <cell r="B398">
            <v>2</v>
          </cell>
        </row>
        <row r="399">
          <cell r="A399">
            <v>1003</v>
          </cell>
          <cell r="B399">
            <v>2</v>
          </cell>
        </row>
        <row r="400">
          <cell r="A400">
            <v>1004</v>
          </cell>
          <cell r="B400">
            <v>2</v>
          </cell>
        </row>
        <row r="401">
          <cell r="A401">
            <v>1005</v>
          </cell>
          <cell r="B401">
            <v>2</v>
          </cell>
        </row>
        <row r="402">
          <cell r="A402">
            <v>1006</v>
          </cell>
          <cell r="B402">
            <v>2</v>
          </cell>
        </row>
        <row r="403">
          <cell r="A403">
            <v>1007</v>
          </cell>
          <cell r="B403">
            <v>2</v>
          </cell>
        </row>
        <row r="404">
          <cell r="A404">
            <v>1010</v>
          </cell>
          <cell r="B404">
            <v>3</v>
          </cell>
        </row>
        <row r="405">
          <cell r="A405">
            <v>1011</v>
          </cell>
          <cell r="B405">
            <v>3</v>
          </cell>
        </row>
        <row r="406">
          <cell r="A406">
            <v>1012</v>
          </cell>
          <cell r="B406">
            <v>2</v>
          </cell>
        </row>
        <row r="407">
          <cell r="A407">
            <v>1013</v>
          </cell>
          <cell r="B407">
            <v>2</v>
          </cell>
        </row>
        <row r="408">
          <cell r="A408">
            <v>1014</v>
          </cell>
          <cell r="B408">
            <v>3</v>
          </cell>
        </row>
        <row r="409">
          <cell r="A409">
            <v>1018</v>
          </cell>
          <cell r="B409">
            <v>4</v>
          </cell>
        </row>
        <row r="410">
          <cell r="A410">
            <v>1019</v>
          </cell>
          <cell r="B410">
            <v>2</v>
          </cell>
        </row>
        <row r="411">
          <cell r="A411">
            <v>1021</v>
          </cell>
          <cell r="B411">
            <v>1</v>
          </cell>
        </row>
        <row r="412">
          <cell r="A412">
            <v>1022</v>
          </cell>
          <cell r="B412">
            <v>2</v>
          </cell>
        </row>
        <row r="413">
          <cell r="A413">
            <v>1023</v>
          </cell>
          <cell r="B413">
            <v>3</v>
          </cell>
        </row>
        <row r="414">
          <cell r="A414">
            <v>1024</v>
          </cell>
          <cell r="B414">
            <v>3</v>
          </cell>
        </row>
        <row r="415">
          <cell r="A415">
            <v>1025</v>
          </cell>
          <cell r="B415">
            <v>3</v>
          </cell>
        </row>
        <row r="416">
          <cell r="A416">
            <v>1027</v>
          </cell>
          <cell r="B416">
            <v>2</v>
          </cell>
        </row>
        <row r="417">
          <cell r="A417">
            <v>1031</v>
          </cell>
          <cell r="B417">
            <v>2</v>
          </cell>
        </row>
        <row r="418">
          <cell r="A418">
            <v>1032</v>
          </cell>
          <cell r="B418">
            <v>2</v>
          </cell>
        </row>
        <row r="419">
          <cell r="A419">
            <v>1033</v>
          </cell>
          <cell r="B419">
            <v>2</v>
          </cell>
        </row>
        <row r="420">
          <cell r="A420">
            <v>1034</v>
          </cell>
          <cell r="B420">
            <v>3</v>
          </cell>
        </row>
        <row r="421">
          <cell r="A421">
            <v>1035</v>
          </cell>
          <cell r="B421">
            <v>2</v>
          </cell>
        </row>
        <row r="422">
          <cell r="A422">
            <v>1036</v>
          </cell>
          <cell r="B422">
            <v>2</v>
          </cell>
        </row>
        <row r="423">
          <cell r="A423">
            <v>1037</v>
          </cell>
          <cell r="B423">
            <v>2</v>
          </cell>
        </row>
        <row r="424">
          <cell r="A424">
            <v>1038</v>
          </cell>
          <cell r="B424">
            <v>2</v>
          </cell>
        </row>
        <row r="425">
          <cell r="A425">
            <v>1039</v>
          </cell>
          <cell r="B425">
            <v>2</v>
          </cell>
        </row>
        <row r="426">
          <cell r="A426">
            <v>1040</v>
          </cell>
          <cell r="B426">
            <v>2</v>
          </cell>
        </row>
        <row r="427">
          <cell r="A427">
            <v>1041</v>
          </cell>
          <cell r="B427">
            <v>2</v>
          </cell>
        </row>
        <row r="428">
          <cell r="A428">
            <v>1042</v>
          </cell>
          <cell r="B428">
            <v>2</v>
          </cell>
        </row>
        <row r="429">
          <cell r="A429">
            <v>1043</v>
          </cell>
          <cell r="B429">
            <v>2</v>
          </cell>
        </row>
        <row r="430">
          <cell r="A430">
            <v>1044</v>
          </cell>
          <cell r="B430">
            <v>2</v>
          </cell>
        </row>
        <row r="431">
          <cell r="A431">
            <v>1045</v>
          </cell>
          <cell r="B431">
            <v>2</v>
          </cell>
        </row>
        <row r="432">
          <cell r="A432">
            <v>1046</v>
          </cell>
          <cell r="B432">
            <v>2</v>
          </cell>
        </row>
        <row r="433">
          <cell r="A433">
            <v>1047</v>
          </cell>
          <cell r="B433">
            <v>2</v>
          </cell>
        </row>
        <row r="434">
          <cell r="A434">
            <v>1048</v>
          </cell>
          <cell r="B434">
            <v>2</v>
          </cell>
        </row>
        <row r="435">
          <cell r="A435">
            <v>1049</v>
          </cell>
          <cell r="B435">
            <v>3</v>
          </cell>
        </row>
        <row r="436">
          <cell r="A436">
            <v>1050</v>
          </cell>
          <cell r="B436">
            <v>3</v>
          </cell>
        </row>
        <row r="437">
          <cell r="A437">
            <v>1051</v>
          </cell>
          <cell r="B437">
            <v>1</v>
          </cell>
        </row>
        <row r="438">
          <cell r="A438">
            <v>1052</v>
          </cell>
          <cell r="B438">
            <v>2</v>
          </cell>
        </row>
        <row r="439">
          <cell r="A439">
            <v>1053</v>
          </cell>
          <cell r="B439">
            <v>2</v>
          </cell>
        </row>
        <row r="440">
          <cell r="A440">
            <v>1054</v>
          </cell>
          <cell r="B440">
            <v>2</v>
          </cell>
        </row>
        <row r="441">
          <cell r="A441">
            <v>1055</v>
          </cell>
          <cell r="B441">
            <v>3</v>
          </cell>
        </row>
        <row r="442">
          <cell r="A442">
            <v>1057</v>
          </cell>
          <cell r="B442">
            <v>1</v>
          </cell>
        </row>
        <row r="443">
          <cell r="A443">
            <v>1060</v>
          </cell>
          <cell r="B443">
            <v>2</v>
          </cell>
        </row>
        <row r="444">
          <cell r="A444">
            <v>1062</v>
          </cell>
          <cell r="B444">
            <v>2</v>
          </cell>
        </row>
        <row r="445">
          <cell r="A445">
            <v>1064</v>
          </cell>
          <cell r="B445">
            <v>4</v>
          </cell>
        </row>
        <row r="446">
          <cell r="A446">
            <v>1067</v>
          </cell>
          <cell r="B446">
            <v>3</v>
          </cell>
        </row>
        <row r="447">
          <cell r="A447">
            <v>1068</v>
          </cell>
          <cell r="B447">
            <v>3</v>
          </cell>
        </row>
        <row r="448">
          <cell r="A448">
            <v>1069</v>
          </cell>
          <cell r="B448">
            <v>3</v>
          </cell>
        </row>
        <row r="449">
          <cell r="A449">
            <v>1070</v>
          </cell>
          <cell r="B449">
            <v>3</v>
          </cell>
        </row>
        <row r="450">
          <cell r="A450">
            <v>1071</v>
          </cell>
          <cell r="B450">
            <v>2</v>
          </cell>
        </row>
        <row r="451">
          <cell r="A451">
            <v>1072</v>
          </cell>
          <cell r="B451">
            <v>3</v>
          </cell>
        </row>
        <row r="452">
          <cell r="A452">
            <v>1074</v>
          </cell>
          <cell r="B452">
            <v>3</v>
          </cell>
        </row>
        <row r="453">
          <cell r="A453">
            <v>1075</v>
          </cell>
          <cell r="B453">
            <v>2</v>
          </cell>
        </row>
        <row r="454">
          <cell r="A454">
            <v>1081</v>
          </cell>
          <cell r="B454">
            <v>2</v>
          </cell>
        </row>
        <row r="455">
          <cell r="A455">
            <v>1083</v>
          </cell>
          <cell r="B455">
            <v>2</v>
          </cell>
        </row>
        <row r="456">
          <cell r="A456">
            <v>1084</v>
          </cell>
          <cell r="B456">
            <v>3</v>
          </cell>
        </row>
        <row r="457">
          <cell r="A457">
            <v>1085</v>
          </cell>
          <cell r="B457">
            <v>2</v>
          </cell>
        </row>
        <row r="458">
          <cell r="A458">
            <v>1086</v>
          </cell>
          <cell r="B458">
            <v>1</v>
          </cell>
        </row>
        <row r="459">
          <cell r="A459">
            <v>1087</v>
          </cell>
          <cell r="B459">
            <v>3</v>
          </cell>
        </row>
        <row r="460">
          <cell r="A460">
            <v>1089</v>
          </cell>
          <cell r="B460">
            <v>2</v>
          </cell>
        </row>
        <row r="461">
          <cell r="A461">
            <v>1090</v>
          </cell>
          <cell r="B461">
            <v>2</v>
          </cell>
        </row>
        <row r="462">
          <cell r="A462">
            <v>1091</v>
          </cell>
          <cell r="B462">
            <v>2</v>
          </cell>
        </row>
        <row r="463">
          <cell r="A463">
            <v>1092</v>
          </cell>
          <cell r="B463">
            <v>3</v>
          </cell>
        </row>
        <row r="464">
          <cell r="A464">
            <v>1093</v>
          </cell>
          <cell r="B464">
            <v>2</v>
          </cell>
        </row>
        <row r="465">
          <cell r="A465">
            <v>1094</v>
          </cell>
          <cell r="B465">
            <v>2</v>
          </cell>
        </row>
        <row r="466">
          <cell r="A466">
            <v>1096</v>
          </cell>
          <cell r="B466">
            <v>3</v>
          </cell>
        </row>
        <row r="467">
          <cell r="A467">
            <v>1097</v>
          </cell>
          <cell r="B467">
            <v>2</v>
          </cell>
        </row>
        <row r="468">
          <cell r="A468">
            <v>1099</v>
          </cell>
          <cell r="B468">
            <v>2</v>
          </cell>
        </row>
        <row r="469">
          <cell r="A469">
            <v>1100</v>
          </cell>
          <cell r="B469">
            <v>3</v>
          </cell>
        </row>
        <row r="470">
          <cell r="A470">
            <v>1101</v>
          </cell>
          <cell r="B470">
            <v>3</v>
          </cell>
        </row>
        <row r="471">
          <cell r="A471">
            <v>1102</v>
          </cell>
          <cell r="B471">
            <v>3</v>
          </cell>
        </row>
        <row r="472">
          <cell r="A472">
            <v>1103</v>
          </cell>
          <cell r="B472">
            <v>2</v>
          </cell>
        </row>
        <row r="473">
          <cell r="A473">
            <v>1104</v>
          </cell>
          <cell r="B473">
            <v>3</v>
          </cell>
        </row>
        <row r="474">
          <cell r="A474">
            <v>1105</v>
          </cell>
          <cell r="B474">
            <v>2</v>
          </cell>
        </row>
        <row r="475">
          <cell r="A475">
            <v>1107</v>
          </cell>
          <cell r="B475">
            <v>2</v>
          </cell>
        </row>
        <row r="476">
          <cell r="A476">
            <v>1108</v>
          </cell>
          <cell r="B476">
            <v>1</v>
          </cell>
        </row>
        <row r="477">
          <cell r="A477">
            <v>1111</v>
          </cell>
          <cell r="B477">
            <v>2</v>
          </cell>
        </row>
        <row r="478">
          <cell r="A478">
            <v>1115</v>
          </cell>
          <cell r="B478">
            <v>2</v>
          </cell>
        </row>
        <row r="479">
          <cell r="A479">
            <v>1117</v>
          </cell>
          <cell r="B479">
            <v>2</v>
          </cell>
        </row>
        <row r="480">
          <cell r="A480">
            <v>1119</v>
          </cell>
          <cell r="B480">
            <v>2</v>
          </cell>
        </row>
        <row r="481">
          <cell r="A481">
            <v>1120</v>
          </cell>
          <cell r="B481">
            <v>3</v>
          </cell>
        </row>
        <row r="482">
          <cell r="A482">
            <v>1121</v>
          </cell>
          <cell r="B482">
            <v>2</v>
          </cell>
        </row>
        <row r="483">
          <cell r="A483">
            <v>1122</v>
          </cell>
          <cell r="B483">
            <v>2</v>
          </cell>
        </row>
        <row r="484">
          <cell r="A484">
            <v>1123</v>
          </cell>
          <cell r="B484">
            <v>1</v>
          </cell>
        </row>
        <row r="485">
          <cell r="A485">
            <v>1124</v>
          </cell>
          <cell r="B485">
            <v>2</v>
          </cell>
        </row>
        <row r="486">
          <cell r="A486">
            <v>1125</v>
          </cell>
          <cell r="B486">
            <v>2</v>
          </cell>
        </row>
        <row r="487">
          <cell r="A487">
            <v>1126</v>
          </cell>
          <cell r="B487">
            <v>2</v>
          </cell>
        </row>
        <row r="488">
          <cell r="A488">
            <v>1127</v>
          </cell>
          <cell r="B488">
            <v>2</v>
          </cell>
        </row>
        <row r="489">
          <cell r="A489">
            <v>1128</v>
          </cell>
          <cell r="B489">
            <v>2</v>
          </cell>
        </row>
        <row r="490">
          <cell r="A490">
            <v>1129</v>
          </cell>
          <cell r="B490">
            <v>2</v>
          </cell>
        </row>
        <row r="491">
          <cell r="A491">
            <v>1131</v>
          </cell>
          <cell r="B491">
            <v>2</v>
          </cell>
        </row>
        <row r="492">
          <cell r="A492">
            <v>1133</v>
          </cell>
          <cell r="B492">
            <v>4</v>
          </cell>
        </row>
        <row r="493">
          <cell r="A493">
            <v>1134</v>
          </cell>
          <cell r="B493">
            <v>3</v>
          </cell>
        </row>
        <row r="494">
          <cell r="A494">
            <v>1135</v>
          </cell>
          <cell r="B494">
            <v>3</v>
          </cell>
        </row>
        <row r="495">
          <cell r="A495">
            <v>1137</v>
          </cell>
          <cell r="B495">
            <v>3</v>
          </cell>
        </row>
        <row r="496">
          <cell r="A496">
            <v>1141</v>
          </cell>
          <cell r="B496">
            <v>2</v>
          </cell>
        </row>
        <row r="497">
          <cell r="A497">
            <v>1143</v>
          </cell>
          <cell r="B497">
            <v>2</v>
          </cell>
        </row>
        <row r="498">
          <cell r="A498">
            <v>1144</v>
          </cell>
          <cell r="B498">
            <v>2</v>
          </cell>
        </row>
        <row r="499">
          <cell r="A499">
            <v>1146</v>
          </cell>
          <cell r="B499">
            <v>2</v>
          </cell>
        </row>
        <row r="500">
          <cell r="A500">
            <v>1147</v>
          </cell>
          <cell r="B500">
            <v>2</v>
          </cell>
        </row>
        <row r="501">
          <cell r="A501">
            <v>1148</v>
          </cell>
          <cell r="B501">
            <v>1</v>
          </cell>
        </row>
        <row r="502">
          <cell r="A502">
            <v>1151</v>
          </cell>
          <cell r="B502">
            <v>2</v>
          </cell>
        </row>
        <row r="503">
          <cell r="A503">
            <v>1153</v>
          </cell>
          <cell r="B503">
            <v>3</v>
          </cell>
        </row>
        <row r="504">
          <cell r="A504">
            <v>1154</v>
          </cell>
          <cell r="B504">
            <v>4</v>
          </cell>
        </row>
        <row r="505">
          <cell r="A505">
            <v>1155</v>
          </cell>
          <cell r="B505">
            <v>3</v>
          </cell>
        </row>
        <row r="506">
          <cell r="A506">
            <v>1156</v>
          </cell>
          <cell r="B506">
            <v>2</v>
          </cell>
        </row>
        <row r="507">
          <cell r="A507">
            <v>1157</v>
          </cell>
          <cell r="B507">
            <v>2</v>
          </cell>
        </row>
        <row r="508">
          <cell r="A508">
            <v>1159</v>
          </cell>
          <cell r="B508">
            <v>2</v>
          </cell>
        </row>
        <row r="509">
          <cell r="A509">
            <v>1160</v>
          </cell>
          <cell r="B509">
            <v>2</v>
          </cell>
        </row>
        <row r="510">
          <cell r="A510">
            <v>1161</v>
          </cell>
          <cell r="B510">
            <v>1</v>
          </cell>
        </row>
        <row r="511">
          <cell r="A511">
            <v>1162</v>
          </cell>
          <cell r="B511">
            <v>2</v>
          </cell>
        </row>
        <row r="512">
          <cell r="A512">
            <v>1163</v>
          </cell>
          <cell r="B512">
            <v>2</v>
          </cell>
        </row>
        <row r="513">
          <cell r="A513">
            <v>1164</v>
          </cell>
          <cell r="B513">
            <v>2</v>
          </cell>
        </row>
        <row r="514">
          <cell r="A514">
            <v>1165</v>
          </cell>
          <cell r="B514">
            <v>3</v>
          </cell>
        </row>
        <row r="515">
          <cell r="A515">
            <v>1166</v>
          </cell>
          <cell r="B515">
            <v>1</v>
          </cell>
        </row>
        <row r="516">
          <cell r="A516">
            <v>1167</v>
          </cell>
          <cell r="B516">
            <v>4</v>
          </cell>
        </row>
        <row r="517">
          <cell r="A517">
            <v>1168</v>
          </cell>
          <cell r="B517">
            <v>3</v>
          </cell>
        </row>
        <row r="518">
          <cell r="A518">
            <v>1169</v>
          </cell>
          <cell r="B518">
            <v>3</v>
          </cell>
        </row>
        <row r="519">
          <cell r="A519">
            <v>1170</v>
          </cell>
          <cell r="B519">
            <v>2</v>
          </cell>
        </row>
        <row r="520">
          <cell r="A520">
            <v>1171</v>
          </cell>
          <cell r="B520">
            <v>4</v>
          </cell>
        </row>
        <row r="521">
          <cell r="A521">
            <v>1175</v>
          </cell>
          <cell r="B521">
            <v>1</v>
          </cell>
        </row>
        <row r="522">
          <cell r="A522">
            <v>1176</v>
          </cell>
          <cell r="B522">
            <v>2</v>
          </cell>
        </row>
        <row r="523">
          <cell r="A523">
            <v>1177</v>
          </cell>
          <cell r="B523">
            <v>3</v>
          </cell>
        </row>
        <row r="524">
          <cell r="A524">
            <v>1182</v>
          </cell>
          <cell r="B524">
            <v>2</v>
          </cell>
        </row>
        <row r="525">
          <cell r="A525">
            <v>1185</v>
          </cell>
          <cell r="B525">
            <v>2</v>
          </cell>
        </row>
        <row r="526">
          <cell r="A526">
            <v>1186</v>
          </cell>
          <cell r="B526">
            <v>2</v>
          </cell>
        </row>
        <row r="527">
          <cell r="A527">
            <v>1189</v>
          </cell>
          <cell r="B527">
            <v>3</v>
          </cell>
        </row>
        <row r="528">
          <cell r="A528">
            <v>1190</v>
          </cell>
          <cell r="B528">
            <v>3</v>
          </cell>
        </row>
        <row r="529">
          <cell r="A529">
            <v>1191</v>
          </cell>
          <cell r="B529">
            <v>2</v>
          </cell>
        </row>
        <row r="530">
          <cell r="A530">
            <v>1194</v>
          </cell>
          <cell r="B530">
            <v>3</v>
          </cell>
        </row>
        <row r="531">
          <cell r="A531">
            <v>1195</v>
          </cell>
          <cell r="B531">
            <v>3</v>
          </cell>
        </row>
        <row r="532">
          <cell r="A532">
            <v>1196</v>
          </cell>
          <cell r="B532">
            <v>2</v>
          </cell>
        </row>
        <row r="533">
          <cell r="A533">
            <v>1197</v>
          </cell>
          <cell r="B533">
            <v>3</v>
          </cell>
        </row>
        <row r="534">
          <cell r="A534">
            <v>1198</v>
          </cell>
          <cell r="B534">
            <v>2</v>
          </cell>
        </row>
        <row r="535">
          <cell r="A535">
            <v>1199</v>
          </cell>
          <cell r="B535">
            <v>3</v>
          </cell>
        </row>
        <row r="536">
          <cell r="A536">
            <v>1200</v>
          </cell>
          <cell r="B536">
            <v>3</v>
          </cell>
        </row>
        <row r="537">
          <cell r="A537">
            <v>1203</v>
          </cell>
          <cell r="B537">
            <v>1</v>
          </cell>
        </row>
        <row r="538">
          <cell r="A538">
            <v>1211</v>
          </cell>
          <cell r="B538">
            <v>1</v>
          </cell>
        </row>
        <row r="539">
          <cell r="A539">
            <v>1212</v>
          </cell>
          <cell r="B539">
            <v>1</v>
          </cell>
        </row>
        <row r="540">
          <cell r="A540">
            <v>1213</v>
          </cell>
          <cell r="B540">
            <v>2</v>
          </cell>
        </row>
        <row r="541">
          <cell r="A541">
            <v>1214</v>
          </cell>
          <cell r="B541">
            <v>2</v>
          </cell>
        </row>
        <row r="542">
          <cell r="A542">
            <v>1217</v>
          </cell>
          <cell r="B542">
            <v>2</v>
          </cell>
        </row>
        <row r="543">
          <cell r="A543">
            <v>1219</v>
          </cell>
          <cell r="B543">
            <v>2</v>
          </cell>
        </row>
        <row r="544">
          <cell r="A544">
            <v>1220</v>
          </cell>
          <cell r="B544">
            <v>2</v>
          </cell>
        </row>
        <row r="545">
          <cell r="A545">
            <v>1222</v>
          </cell>
          <cell r="B545">
            <v>2</v>
          </cell>
        </row>
        <row r="546">
          <cell r="A546">
            <v>1223</v>
          </cell>
          <cell r="B546">
            <v>2</v>
          </cell>
        </row>
        <row r="547">
          <cell r="A547">
            <v>1224</v>
          </cell>
          <cell r="B547">
            <v>2</v>
          </cell>
        </row>
        <row r="548">
          <cell r="A548">
            <v>1225</v>
          </cell>
          <cell r="B548">
            <v>3</v>
          </cell>
        </row>
        <row r="549">
          <cell r="A549">
            <v>2001</v>
          </cell>
          <cell r="B549">
            <v>1</v>
          </cell>
        </row>
        <row r="550">
          <cell r="A550">
            <v>2002</v>
          </cell>
          <cell r="B550">
            <v>2</v>
          </cell>
        </row>
        <row r="551">
          <cell r="A551">
            <v>2003</v>
          </cell>
          <cell r="B551">
            <v>1</v>
          </cell>
        </row>
        <row r="552">
          <cell r="A552">
            <v>2004</v>
          </cell>
          <cell r="B552">
            <v>1</v>
          </cell>
        </row>
        <row r="553">
          <cell r="A553">
            <v>2005</v>
          </cell>
          <cell r="B553">
            <v>1</v>
          </cell>
        </row>
        <row r="554">
          <cell r="A554">
            <v>2007</v>
          </cell>
          <cell r="B554">
            <v>1</v>
          </cell>
        </row>
        <row r="555">
          <cell r="A555">
            <v>2008</v>
          </cell>
          <cell r="B555">
            <v>1</v>
          </cell>
        </row>
        <row r="556">
          <cell r="A556">
            <v>2009</v>
          </cell>
          <cell r="B556">
            <v>2</v>
          </cell>
        </row>
        <row r="557">
          <cell r="A557">
            <v>2010</v>
          </cell>
          <cell r="B557">
            <v>2</v>
          </cell>
        </row>
        <row r="558">
          <cell r="A558">
            <v>2011</v>
          </cell>
          <cell r="B558">
            <v>1</v>
          </cell>
        </row>
        <row r="559">
          <cell r="A559">
            <v>2012</v>
          </cell>
          <cell r="B559">
            <v>1</v>
          </cell>
        </row>
        <row r="560">
          <cell r="A560">
            <v>2013</v>
          </cell>
          <cell r="B560">
            <v>1</v>
          </cell>
        </row>
        <row r="561">
          <cell r="A561">
            <v>2014</v>
          </cell>
          <cell r="B561">
            <v>2</v>
          </cell>
        </row>
        <row r="562">
          <cell r="A562">
            <v>2015</v>
          </cell>
          <cell r="B562">
            <v>1</v>
          </cell>
        </row>
        <row r="563">
          <cell r="A563">
            <v>2016</v>
          </cell>
          <cell r="B563">
            <v>1</v>
          </cell>
        </row>
        <row r="564">
          <cell r="A564">
            <v>2017</v>
          </cell>
          <cell r="B564">
            <v>1</v>
          </cell>
        </row>
        <row r="565">
          <cell r="A565">
            <v>2018</v>
          </cell>
          <cell r="B565">
            <v>1</v>
          </cell>
        </row>
        <row r="566">
          <cell r="A566">
            <v>2019</v>
          </cell>
          <cell r="B566">
            <v>1</v>
          </cell>
        </row>
        <row r="567">
          <cell r="A567">
            <v>2020</v>
          </cell>
          <cell r="B567">
            <v>1</v>
          </cell>
        </row>
        <row r="568">
          <cell r="A568">
            <v>2021</v>
          </cell>
          <cell r="B568">
            <v>2</v>
          </cell>
        </row>
        <row r="569">
          <cell r="A569">
            <v>2022</v>
          </cell>
          <cell r="B569">
            <v>4</v>
          </cell>
        </row>
        <row r="570">
          <cell r="A570">
            <v>2023</v>
          </cell>
          <cell r="B570">
            <v>1</v>
          </cell>
        </row>
        <row r="571">
          <cell r="A571">
            <v>2024</v>
          </cell>
          <cell r="B571">
            <v>1</v>
          </cell>
        </row>
        <row r="572">
          <cell r="A572">
            <v>2025</v>
          </cell>
          <cell r="B572">
            <v>1</v>
          </cell>
        </row>
        <row r="573">
          <cell r="A573">
            <v>2026</v>
          </cell>
          <cell r="B573">
            <v>1</v>
          </cell>
        </row>
        <row r="574">
          <cell r="A574">
            <v>2028</v>
          </cell>
          <cell r="B574">
            <v>1</v>
          </cell>
        </row>
        <row r="575">
          <cell r="A575">
            <v>2030</v>
          </cell>
          <cell r="B575">
            <v>1</v>
          </cell>
        </row>
        <row r="576">
          <cell r="A576">
            <v>2031</v>
          </cell>
          <cell r="B576">
            <v>2</v>
          </cell>
        </row>
        <row r="577">
          <cell r="A577">
            <v>2032</v>
          </cell>
          <cell r="B577">
            <v>1</v>
          </cell>
        </row>
        <row r="578">
          <cell r="A578">
            <v>2033</v>
          </cell>
          <cell r="B578">
            <v>1</v>
          </cell>
        </row>
        <row r="579">
          <cell r="A579">
            <v>2034</v>
          </cell>
          <cell r="B579">
            <v>1</v>
          </cell>
        </row>
        <row r="580">
          <cell r="A580">
            <v>2035</v>
          </cell>
          <cell r="B580">
            <v>1</v>
          </cell>
        </row>
        <row r="581">
          <cell r="A581">
            <v>2036</v>
          </cell>
          <cell r="B581">
            <v>1</v>
          </cell>
        </row>
        <row r="582">
          <cell r="A582">
            <v>2037</v>
          </cell>
          <cell r="B582">
            <v>1</v>
          </cell>
        </row>
        <row r="583">
          <cell r="A583">
            <v>2039</v>
          </cell>
          <cell r="B583">
            <v>1</v>
          </cell>
        </row>
        <row r="584">
          <cell r="A584">
            <v>2040</v>
          </cell>
          <cell r="B584">
            <v>4</v>
          </cell>
        </row>
        <row r="585">
          <cell r="A585">
            <v>2041</v>
          </cell>
          <cell r="B585">
            <v>1</v>
          </cell>
        </row>
        <row r="586">
          <cell r="A586">
            <v>2043</v>
          </cell>
          <cell r="B586">
            <v>2</v>
          </cell>
        </row>
        <row r="587">
          <cell r="A587">
            <v>2045</v>
          </cell>
          <cell r="B587">
            <v>1</v>
          </cell>
        </row>
        <row r="588">
          <cell r="A588">
            <v>2046</v>
          </cell>
          <cell r="B588">
            <v>1</v>
          </cell>
        </row>
        <row r="589">
          <cell r="A589">
            <v>2050</v>
          </cell>
          <cell r="B589">
            <v>3</v>
          </cell>
        </row>
        <row r="590">
          <cell r="A590">
            <v>2052</v>
          </cell>
          <cell r="B590">
            <v>1</v>
          </cell>
        </row>
        <row r="591">
          <cell r="A591">
            <v>2053</v>
          </cell>
          <cell r="B591">
            <v>1</v>
          </cell>
        </row>
        <row r="592">
          <cell r="A592">
            <v>2054</v>
          </cell>
          <cell r="B592">
            <v>2</v>
          </cell>
        </row>
        <row r="593">
          <cell r="A593">
            <v>2055</v>
          </cell>
          <cell r="B593">
            <v>2</v>
          </cell>
        </row>
        <row r="594">
          <cell r="A594">
            <v>2056</v>
          </cell>
          <cell r="B594">
            <v>3</v>
          </cell>
        </row>
        <row r="595">
          <cell r="A595">
            <v>2057</v>
          </cell>
          <cell r="B595">
            <v>2</v>
          </cell>
        </row>
        <row r="596">
          <cell r="A596">
            <v>2058</v>
          </cell>
          <cell r="B596">
            <v>1</v>
          </cell>
        </row>
        <row r="597">
          <cell r="A597">
            <v>2060</v>
          </cell>
          <cell r="B597">
            <v>2</v>
          </cell>
        </row>
        <row r="598">
          <cell r="A598">
            <v>2061</v>
          </cell>
          <cell r="B598">
            <v>2</v>
          </cell>
        </row>
        <row r="599">
          <cell r="A599">
            <v>2064</v>
          </cell>
          <cell r="B599">
            <v>1</v>
          </cell>
        </row>
        <row r="600">
          <cell r="A600">
            <v>2065</v>
          </cell>
          <cell r="B600">
            <v>3</v>
          </cell>
        </row>
        <row r="601">
          <cell r="A601">
            <v>2066</v>
          </cell>
          <cell r="B601">
            <v>2</v>
          </cell>
        </row>
        <row r="602">
          <cell r="A602">
            <v>2074</v>
          </cell>
          <cell r="B602">
            <v>2</v>
          </cell>
        </row>
        <row r="603">
          <cell r="A603">
            <v>2075</v>
          </cell>
          <cell r="B603">
            <v>4</v>
          </cell>
        </row>
        <row r="604">
          <cell r="A604">
            <v>2076</v>
          </cell>
          <cell r="B604">
            <v>4</v>
          </cell>
        </row>
        <row r="605">
          <cell r="A605">
            <v>2082</v>
          </cell>
          <cell r="B605">
            <v>1</v>
          </cell>
        </row>
        <row r="606">
          <cell r="A606">
            <v>2084</v>
          </cell>
          <cell r="B606">
            <v>2</v>
          </cell>
        </row>
        <row r="607">
          <cell r="A607">
            <v>2086</v>
          </cell>
          <cell r="B607">
            <v>1</v>
          </cell>
        </row>
        <row r="608">
          <cell r="A608">
            <v>2093</v>
          </cell>
          <cell r="B608">
            <v>1</v>
          </cell>
        </row>
        <row r="609">
          <cell r="A609">
            <v>2094</v>
          </cell>
          <cell r="B609">
            <v>3</v>
          </cell>
        </row>
        <row r="610">
          <cell r="A610">
            <v>2096</v>
          </cell>
          <cell r="B610">
            <v>1</v>
          </cell>
        </row>
        <row r="611">
          <cell r="A611">
            <v>2098</v>
          </cell>
          <cell r="B611">
            <v>2</v>
          </cell>
        </row>
        <row r="612">
          <cell r="A612">
            <v>2099</v>
          </cell>
          <cell r="B612">
            <v>3</v>
          </cell>
        </row>
        <row r="613">
          <cell r="A613">
            <v>2100</v>
          </cell>
          <cell r="B613">
            <v>1</v>
          </cell>
        </row>
        <row r="614">
          <cell r="A614">
            <v>2102</v>
          </cell>
          <cell r="B614">
            <v>2</v>
          </cell>
        </row>
        <row r="615">
          <cell r="A615">
            <v>2103</v>
          </cell>
          <cell r="B615">
            <v>3</v>
          </cell>
        </row>
        <row r="616">
          <cell r="A616">
            <v>2104</v>
          </cell>
          <cell r="B616">
            <v>2</v>
          </cell>
        </row>
        <row r="617">
          <cell r="A617">
            <v>2113</v>
          </cell>
          <cell r="B617">
            <v>1</v>
          </cell>
        </row>
        <row r="618">
          <cell r="A618">
            <v>2114</v>
          </cell>
          <cell r="B618">
            <v>3</v>
          </cell>
        </row>
        <row r="619">
          <cell r="A619">
            <v>2116</v>
          </cell>
          <cell r="B619">
            <v>1</v>
          </cell>
        </row>
        <row r="620">
          <cell r="A620">
            <v>2117</v>
          </cell>
          <cell r="B620">
            <v>2</v>
          </cell>
        </row>
        <row r="621">
          <cell r="A621">
            <v>2119</v>
          </cell>
          <cell r="B621">
            <v>1</v>
          </cell>
        </row>
        <row r="622">
          <cell r="A622">
            <v>2120</v>
          </cell>
          <cell r="B622">
            <v>2</v>
          </cell>
        </row>
        <row r="623">
          <cell r="A623">
            <v>2121</v>
          </cell>
          <cell r="B623">
            <v>1</v>
          </cell>
        </row>
        <row r="624">
          <cell r="A624">
            <v>2123</v>
          </cell>
          <cell r="B624">
            <v>2</v>
          </cell>
        </row>
        <row r="625">
          <cell r="A625">
            <v>2124</v>
          </cell>
          <cell r="B625">
            <v>2</v>
          </cell>
        </row>
        <row r="626">
          <cell r="A626">
            <v>2125</v>
          </cell>
          <cell r="B626">
            <v>2</v>
          </cell>
        </row>
        <row r="627">
          <cell r="A627">
            <v>2127</v>
          </cell>
          <cell r="B627">
            <v>3</v>
          </cell>
        </row>
        <row r="628">
          <cell r="A628">
            <v>2130</v>
          </cell>
          <cell r="B628">
            <v>2</v>
          </cell>
        </row>
        <row r="629">
          <cell r="A629">
            <v>2134</v>
          </cell>
          <cell r="B629">
            <v>2</v>
          </cell>
        </row>
        <row r="630">
          <cell r="A630">
            <v>2135</v>
          </cell>
          <cell r="B630">
            <v>3</v>
          </cell>
        </row>
        <row r="631">
          <cell r="A631">
            <v>2136</v>
          </cell>
          <cell r="B631">
            <v>2</v>
          </cell>
        </row>
        <row r="632">
          <cell r="A632">
            <v>2137</v>
          </cell>
          <cell r="B632">
            <v>2</v>
          </cell>
        </row>
        <row r="633">
          <cell r="A633">
            <v>2139</v>
          </cell>
          <cell r="B633">
            <v>3</v>
          </cell>
        </row>
        <row r="634">
          <cell r="A634">
            <v>2142</v>
          </cell>
          <cell r="B634">
            <v>1</v>
          </cell>
        </row>
        <row r="635">
          <cell r="A635">
            <v>2144</v>
          </cell>
          <cell r="B635">
            <v>1</v>
          </cell>
        </row>
        <row r="636">
          <cell r="A636">
            <v>2146</v>
          </cell>
          <cell r="B636">
            <v>1</v>
          </cell>
        </row>
        <row r="637">
          <cell r="A637">
            <v>2147</v>
          </cell>
          <cell r="B637">
            <v>2</v>
          </cell>
        </row>
        <row r="638">
          <cell r="A638">
            <v>2153</v>
          </cell>
          <cell r="B638">
            <v>1</v>
          </cell>
        </row>
        <row r="639">
          <cell r="A639">
            <v>2155</v>
          </cell>
          <cell r="B639">
            <v>1</v>
          </cell>
        </row>
        <row r="640">
          <cell r="A640">
            <v>2156</v>
          </cell>
          <cell r="B640">
            <v>2</v>
          </cell>
        </row>
        <row r="641">
          <cell r="A641">
            <v>2157</v>
          </cell>
          <cell r="B641">
            <v>1</v>
          </cell>
        </row>
        <row r="642">
          <cell r="A642">
            <v>2158</v>
          </cell>
          <cell r="B642">
            <v>1</v>
          </cell>
        </row>
        <row r="643">
          <cell r="A643">
            <v>2159</v>
          </cell>
          <cell r="B643">
            <v>1</v>
          </cell>
        </row>
        <row r="644">
          <cell r="A644">
            <v>2160</v>
          </cell>
          <cell r="B644">
            <v>4</v>
          </cell>
        </row>
        <row r="645">
          <cell r="A645">
            <v>2161</v>
          </cell>
          <cell r="B645">
            <v>2</v>
          </cell>
        </row>
        <row r="646">
          <cell r="A646">
            <v>2162</v>
          </cell>
          <cell r="B646">
            <v>1</v>
          </cell>
        </row>
        <row r="647">
          <cell r="A647">
            <v>2164</v>
          </cell>
          <cell r="B647">
            <v>3</v>
          </cell>
        </row>
        <row r="648">
          <cell r="A648">
            <v>2166</v>
          </cell>
          <cell r="B648">
            <v>1</v>
          </cell>
        </row>
        <row r="649">
          <cell r="A649">
            <v>2167</v>
          </cell>
          <cell r="B649">
            <v>4</v>
          </cell>
        </row>
        <row r="650">
          <cell r="A650">
            <v>2174</v>
          </cell>
          <cell r="B650">
            <v>4</v>
          </cell>
        </row>
        <row r="651">
          <cell r="A651">
            <v>2181</v>
          </cell>
          <cell r="B651">
            <v>1</v>
          </cell>
        </row>
        <row r="652">
          <cell r="A652">
            <v>2182</v>
          </cell>
          <cell r="B652">
            <v>1</v>
          </cell>
        </row>
        <row r="653">
          <cell r="A653">
            <v>2183</v>
          </cell>
          <cell r="B653">
            <v>3</v>
          </cell>
        </row>
        <row r="654">
          <cell r="A654">
            <v>2184</v>
          </cell>
          <cell r="B654">
            <v>3</v>
          </cell>
        </row>
        <row r="655">
          <cell r="A655">
            <v>2185</v>
          </cell>
          <cell r="B655">
            <v>1</v>
          </cell>
        </row>
        <row r="656">
          <cell r="A656">
            <v>2186</v>
          </cell>
          <cell r="B656">
            <v>1</v>
          </cell>
        </row>
        <row r="657">
          <cell r="A657">
            <v>2187</v>
          </cell>
          <cell r="B657">
            <v>2</v>
          </cell>
        </row>
        <row r="658">
          <cell r="A658">
            <v>2188</v>
          </cell>
          <cell r="B658">
            <v>2</v>
          </cell>
        </row>
        <row r="659">
          <cell r="A659">
            <v>2189</v>
          </cell>
          <cell r="B659">
            <v>1</v>
          </cell>
        </row>
        <row r="660">
          <cell r="A660">
            <v>2190</v>
          </cell>
          <cell r="B660">
            <v>2</v>
          </cell>
        </row>
        <row r="661">
          <cell r="A661">
            <v>2191</v>
          </cell>
          <cell r="B661">
            <v>2</v>
          </cell>
        </row>
        <row r="662">
          <cell r="A662">
            <v>2192</v>
          </cell>
          <cell r="B662">
            <v>2</v>
          </cell>
        </row>
        <row r="663">
          <cell r="A663">
            <v>2193</v>
          </cell>
          <cell r="B663">
            <v>1</v>
          </cell>
        </row>
        <row r="664">
          <cell r="A664">
            <v>2194</v>
          </cell>
          <cell r="B664">
            <v>1</v>
          </cell>
        </row>
        <row r="665">
          <cell r="A665">
            <v>2195</v>
          </cell>
          <cell r="B665">
            <v>1</v>
          </cell>
        </row>
        <row r="666">
          <cell r="A666">
            <v>2196</v>
          </cell>
          <cell r="B666">
            <v>2</v>
          </cell>
        </row>
        <row r="667">
          <cell r="A667">
            <v>2197</v>
          </cell>
          <cell r="B667">
            <v>2</v>
          </cell>
        </row>
        <row r="668">
          <cell r="A668">
            <v>2198</v>
          </cell>
          <cell r="B668">
            <v>3</v>
          </cell>
        </row>
        <row r="669">
          <cell r="A669">
            <v>2199</v>
          </cell>
          <cell r="B669">
            <v>1</v>
          </cell>
        </row>
        <row r="670">
          <cell r="A670">
            <v>2200</v>
          </cell>
          <cell r="B670">
            <v>1</v>
          </cell>
        </row>
        <row r="671">
          <cell r="A671">
            <v>2201</v>
          </cell>
          <cell r="B671">
            <v>1</v>
          </cell>
        </row>
        <row r="672">
          <cell r="A672">
            <v>2202</v>
          </cell>
          <cell r="B672">
            <v>1</v>
          </cell>
        </row>
        <row r="673">
          <cell r="A673">
            <v>2203</v>
          </cell>
          <cell r="B673">
            <v>1</v>
          </cell>
        </row>
        <row r="674">
          <cell r="A674">
            <v>2204</v>
          </cell>
          <cell r="B674">
            <v>1</v>
          </cell>
        </row>
        <row r="675">
          <cell r="A675">
            <v>2205</v>
          </cell>
          <cell r="B675">
            <v>1</v>
          </cell>
        </row>
        <row r="676">
          <cell r="A676">
            <v>2206</v>
          </cell>
          <cell r="B676">
            <v>2</v>
          </cell>
        </row>
        <row r="677">
          <cell r="A677">
            <v>2207</v>
          </cell>
          <cell r="B677">
            <v>1</v>
          </cell>
        </row>
        <row r="678">
          <cell r="A678">
            <v>2208</v>
          </cell>
          <cell r="B678">
            <v>4</v>
          </cell>
        </row>
        <row r="679">
          <cell r="A679">
            <v>2209</v>
          </cell>
          <cell r="B679">
            <v>2</v>
          </cell>
        </row>
        <row r="680">
          <cell r="A680">
            <v>2210</v>
          </cell>
          <cell r="B680">
            <v>2</v>
          </cell>
        </row>
        <row r="681">
          <cell r="A681">
            <v>2211</v>
          </cell>
          <cell r="B681">
            <v>1</v>
          </cell>
        </row>
        <row r="682">
          <cell r="A682">
            <v>2212</v>
          </cell>
          <cell r="B682">
            <v>4</v>
          </cell>
        </row>
      </sheetData>
      <sheetData sheetId="5">
        <row r="2">
          <cell r="A2">
            <v>2001</v>
          </cell>
          <cell r="B2">
            <v>2001</v>
          </cell>
          <cell r="C2" t="str">
            <v>CBC</v>
          </cell>
        </row>
        <row r="3">
          <cell r="A3">
            <v>2002</v>
          </cell>
          <cell r="B3">
            <v>2002</v>
          </cell>
          <cell r="C3" t="str">
            <v>CBC</v>
          </cell>
        </row>
        <row r="4">
          <cell r="A4">
            <v>2003</v>
          </cell>
          <cell r="B4">
            <v>2003</v>
          </cell>
          <cell r="C4" t="str">
            <v>CBC</v>
          </cell>
        </row>
        <row r="5">
          <cell r="A5">
            <v>2004</v>
          </cell>
          <cell r="B5">
            <v>2004</v>
          </cell>
          <cell r="C5" t="str">
            <v>CBC</v>
          </cell>
        </row>
        <row r="6">
          <cell r="A6">
            <v>2005</v>
          </cell>
          <cell r="B6">
            <v>2005</v>
          </cell>
          <cell r="C6" t="str">
            <v>CBC</v>
          </cell>
        </row>
        <row r="7">
          <cell r="A7">
            <v>2007</v>
          </cell>
          <cell r="B7">
            <v>2007</v>
          </cell>
          <cell r="C7" t="str">
            <v>CBC</v>
          </cell>
        </row>
        <row r="8">
          <cell r="A8">
            <v>2008</v>
          </cell>
          <cell r="B8">
            <v>2008</v>
          </cell>
          <cell r="C8" t="str">
            <v>CBC</v>
          </cell>
        </row>
        <row r="9">
          <cell r="A9">
            <v>2009</v>
          </cell>
          <cell r="B9">
            <v>2009</v>
          </cell>
          <cell r="C9" t="str">
            <v>CBC</v>
          </cell>
        </row>
        <row r="10">
          <cell r="A10">
            <v>2010</v>
          </cell>
          <cell r="B10">
            <v>2010</v>
          </cell>
          <cell r="C10" t="str">
            <v>CBC</v>
          </cell>
        </row>
        <row r="11">
          <cell r="A11">
            <v>2011</v>
          </cell>
          <cell r="B11">
            <v>2011</v>
          </cell>
          <cell r="C11" t="str">
            <v>CBC</v>
          </cell>
        </row>
        <row r="12">
          <cell r="A12">
            <v>2012</v>
          </cell>
          <cell r="B12">
            <v>2012</v>
          </cell>
          <cell r="C12" t="str">
            <v>CBC</v>
          </cell>
        </row>
        <row r="13">
          <cell r="A13">
            <v>2013</v>
          </cell>
          <cell r="B13">
            <v>2013</v>
          </cell>
          <cell r="C13" t="str">
            <v>CBC</v>
          </cell>
        </row>
        <row r="14">
          <cell r="A14">
            <v>2014</v>
          </cell>
          <cell r="B14">
            <v>2014</v>
          </cell>
          <cell r="C14" t="str">
            <v>CBC</v>
          </cell>
        </row>
        <row r="15">
          <cell r="A15">
            <v>2015</v>
          </cell>
          <cell r="B15">
            <v>2015</v>
          </cell>
          <cell r="C15" t="str">
            <v>CBC</v>
          </cell>
        </row>
        <row r="16">
          <cell r="A16">
            <v>2016</v>
          </cell>
          <cell r="B16">
            <v>2016</v>
          </cell>
          <cell r="C16" t="str">
            <v>CBC</v>
          </cell>
        </row>
        <row r="17">
          <cell r="A17">
            <v>2017</v>
          </cell>
          <cell r="B17">
            <v>2017</v>
          </cell>
          <cell r="C17" t="str">
            <v>CBC</v>
          </cell>
        </row>
        <row r="18">
          <cell r="A18">
            <v>2018</v>
          </cell>
          <cell r="B18">
            <v>2018</v>
          </cell>
          <cell r="C18" t="str">
            <v>CBC</v>
          </cell>
        </row>
        <row r="19">
          <cell r="A19">
            <v>2019</v>
          </cell>
          <cell r="B19">
            <v>2019</v>
          </cell>
          <cell r="C19" t="str">
            <v>CBC</v>
          </cell>
        </row>
        <row r="20">
          <cell r="A20">
            <v>2020</v>
          </cell>
          <cell r="B20" t="e">
            <v>#N/A</v>
          </cell>
          <cell r="C20" t="str">
            <v>CBC</v>
          </cell>
        </row>
        <row r="21">
          <cell r="A21">
            <v>2021</v>
          </cell>
          <cell r="B21" t="e">
            <v>#N/A</v>
          </cell>
          <cell r="C21" t="str">
            <v>CBC</v>
          </cell>
        </row>
        <row r="22">
          <cell r="A22">
            <v>2022</v>
          </cell>
          <cell r="B22">
            <v>2022</v>
          </cell>
          <cell r="C22" t="str">
            <v>CBC</v>
          </cell>
        </row>
        <row r="23">
          <cell r="A23">
            <v>2023</v>
          </cell>
          <cell r="B23">
            <v>2023</v>
          </cell>
          <cell r="C23" t="str">
            <v>CBC</v>
          </cell>
        </row>
        <row r="24">
          <cell r="A24">
            <v>2024</v>
          </cell>
          <cell r="B24">
            <v>2024</v>
          </cell>
          <cell r="C24" t="str">
            <v>CBC</v>
          </cell>
        </row>
        <row r="25">
          <cell r="A25">
            <v>2025</v>
          </cell>
          <cell r="B25">
            <v>2025</v>
          </cell>
          <cell r="C25" t="str">
            <v>CBC</v>
          </cell>
        </row>
        <row r="26">
          <cell r="A26">
            <v>2026</v>
          </cell>
          <cell r="B26">
            <v>2026</v>
          </cell>
          <cell r="C26" t="str">
            <v>CBC</v>
          </cell>
        </row>
        <row r="27">
          <cell r="A27">
            <v>2028</v>
          </cell>
          <cell r="B27">
            <v>2027</v>
          </cell>
          <cell r="C27" t="str">
            <v>CBC</v>
          </cell>
        </row>
        <row r="28">
          <cell r="A28">
            <v>2030</v>
          </cell>
          <cell r="B28">
            <v>2028</v>
          </cell>
          <cell r="C28" t="str">
            <v>CBC</v>
          </cell>
        </row>
        <row r="29">
          <cell r="A29">
            <v>2031</v>
          </cell>
          <cell r="B29" t="e">
            <v>#N/A</v>
          </cell>
          <cell r="C29" t="str">
            <v>CBC</v>
          </cell>
        </row>
        <row r="30">
          <cell r="A30">
            <v>2032</v>
          </cell>
          <cell r="B30" t="e">
            <v>#N/A</v>
          </cell>
          <cell r="C30" t="str">
            <v>CBC</v>
          </cell>
        </row>
        <row r="31">
          <cell r="A31">
            <v>2033</v>
          </cell>
          <cell r="B31" t="e">
            <v>#N/A</v>
          </cell>
          <cell r="C31" t="str">
            <v>CBC</v>
          </cell>
        </row>
        <row r="32">
          <cell r="A32">
            <v>2034</v>
          </cell>
          <cell r="B32" t="e">
            <v>#N/A</v>
          </cell>
          <cell r="C32" t="str">
            <v>CBC</v>
          </cell>
        </row>
        <row r="33">
          <cell r="A33">
            <v>2035</v>
          </cell>
          <cell r="B33" t="e">
            <v>#N/A</v>
          </cell>
          <cell r="C33" t="str">
            <v>CBC</v>
          </cell>
        </row>
        <row r="34">
          <cell r="A34">
            <v>2036</v>
          </cell>
          <cell r="B34" t="e">
            <v>#N/A</v>
          </cell>
          <cell r="C34" t="str">
            <v>CBC</v>
          </cell>
        </row>
        <row r="35">
          <cell r="A35">
            <v>2037</v>
          </cell>
          <cell r="B35" t="e">
            <v>#N/A</v>
          </cell>
          <cell r="C35" t="str">
            <v>CBC</v>
          </cell>
        </row>
        <row r="36">
          <cell r="A36">
            <v>2039</v>
          </cell>
          <cell r="B36" t="e">
            <v>#N/A</v>
          </cell>
          <cell r="C36" t="str">
            <v>CBC</v>
          </cell>
        </row>
        <row r="37">
          <cell r="A37">
            <v>2040</v>
          </cell>
          <cell r="B37" t="e">
            <v>#N/A</v>
          </cell>
          <cell r="C37" t="str">
            <v>CBC</v>
          </cell>
        </row>
        <row r="38">
          <cell r="A38">
            <v>2041</v>
          </cell>
          <cell r="B38" t="e">
            <v>#N/A</v>
          </cell>
          <cell r="C38" t="str">
            <v>CBC</v>
          </cell>
        </row>
        <row r="39">
          <cell r="A39">
            <v>2043</v>
          </cell>
          <cell r="B39" t="e">
            <v>#N/A</v>
          </cell>
          <cell r="C39" t="str">
            <v>CBC</v>
          </cell>
        </row>
        <row r="40">
          <cell r="A40">
            <v>2045</v>
          </cell>
          <cell r="B40" t="e">
            <v>#N/A</v>
          </cell>
          <cell r="C40" t="str">
            <v>CBC</v>
          </cell>
        </row>
        <row r="41">
          <cell r="A41">
            <v>2046</v>
          </cell>
          <cell r="B41" t="e">
            <v>#N/A</v>
          </cell>
          <cell r="C41" t="str">
            <v>CBC</v>
          </cell>
        </row>
        <row r="42">
          <cell r="A42">
            <v>2050</v>
          </cell>
          <cell r="B42" t="e">
            <v>#N/A</v>
          </cell>
          <cell r="C42" t="str">
            <v>CBC</v>
          </cell>
        </row>
        <row r="43">
          <cell r="A43">
            <v>2052</v>
          </cell>
          <cell r="B43" t="e">
            <v>#N/A</v>
          </cell>
          <cell r="C43" t="str">
            <v>CBC</v>
          </cell>
        </row>
        <row r="44">
          <cell r="A44">
            <v>2053</v>
          </cell>
          <cell r="B44" t="e">
            <v>#N/A</v>
          </cell>
          <cell r="C44" t="str">
            <v>CBC</v>
          </cell>
        </row>
        <row r="45">
          <cell r="A45">
            <v>2054</v>
          </cell>
          <cell r="B45" t="e">
            <v>#N/A</v>
          </cell>
          <cell r="C45" t="str">
            <v>CBC</v>
          </cell>
        </row>
        <row r="46">
          <cell r="A46">
            <v>2055</v>
          </cell>
          <cell r="B46" t="e">
            <v>#N/A</v>
          </cell>
          <cell r="C46" t="str">
            <v>CBC</v>
          </cell>
        </row>
        <row r="47">
          <cell r="A47">
            <v>2056</v>
          </cell>
          <cell r="B47" t="e">
            <v>#N/A</v>
          </cell>
          <cell r="C47" t="str">
            <v>CBC</v>
          </cell>
        </row>
        <row r="48">
          <cell r="A48">
            <v>2057</v>
          </cell>
          <cell r="B48" t="e">
            <v>#N/A</v>
          </cell>
          <cell r="C48" t="str">
            <v>CBC</v>
          </cell>
        </row>
        <row r="49">
          <cell r="A49">
            <v>2058</v>
          </cell>
          <cell r="B49" t="e">
            <v>#N/A</v>
          </cell>
          <cell r="C49" t="str">
            <v>CBC</v>
          </cell>
        </row>
        <row r="50">
          <cell r="A50">
            <v>2060</v>
          </cell>
          <cell r="B50" t="e">
            <v>#N/A</v>
          </cell>
          <cell r="C50" t="str">
            <v>CBC</v>
          </cell>
        </row>
        <row r="51">
          <cell r="A51">
            <v>2061</v>
          </cell>
          <cell r="B51">
            <v>2177</v>
          </cell>
          <cell r="C51" t="str">
            <v>CBC</v>
          </cell>
        </row>
        <row r="52">
          <cell r="A52">
            <v>2064</v>
          </cell>
          <cell r="B52">
            <v>2064</v>
          </cell>
          <cell r="C52" t="str">
            <v>CFS Agent</v>
          </cell>
        </row>
        <row r="53">
          <cell r="A53">
            <v>2065</v>
          </cell>
          <cell r="B53">
            <v>2065</v>
          </cell>
          <cell r="C53" t="str">
            <v>CFS Agent</v>
          </cell>
        </row>
        <row r="54">
          <cell r="A54">
            <v>2066</v>
          </cell>
          <cell r="B54">
            <v>2066</v>
          </cell>
          <cell r="C54" t="str">
            <v>CFS Agent</v>
          </cell>
        </row>
        <row r="55">
          <cell r="A55">
            <v>2074</v>
          </cell>
          <cell r="B55">
            <v>2074</v>
          </cell>
          <cell r="C55" t="str">
            <v>CFS Agent</v>
          </cell>
        </row>
        <row r="56">
          <cell r="A56">
            <v>2075</v>
          </cell>
          <cell r="B56">
            <v>2075</v>
          </cell>
          <cell r="C56" t="str">
            <v>CFS Agent</v>
          </cell>
        </row>
        <row r="57">
          <cell r="A57">
            <v>2076</v>
          </cell>
          <cell r="B57">
            <v>2076</v>
          </cell>
          <cell r="C57" t="str">
            <v>CFS Agent</v>
          </cell>
        </row>
        <row r="58">
          <cell r="A58">
            <v>2082</v>
          </cell>
          <cell r="B58">
            <v>2082</v>
          </cell>
          <cell r="C58" t="str">
            <v>CFS Agent</v>
          </cell>
        </row>
        <row r="59">
          <cell r="A59">
            <v>2084</v>
          </cell>
          <cell r="B59">
            <v>2084</v>
          </cell>
          <cell r="C59" t="str">
            <v>CFS Agent</v>
          </cell>
        </row>
        <row r="60">
          <cell r="A60">
            <v>2086</v>
          </cell>
          <cell r="B60" t="e">
            <v>#N/A</v>
          </cell>
          <cell r="C60" t="str">
            <v>CFS Agent</v>
          </cell>
        </row>
        <row r="61">
          <cell r="A61">
            <v>2093</v>
          </cell>
          <cell r="B61" t="e">
            <v>#N/A</v>
          </cell>
          <cell r="C61" t="str">
            <v>CFS Agent</v>
          </cell>
        </row>
        <row r="62">
          <cell r="A62">
            <v>2094</v>
          </cell>
          <cell r="B62">
            <v>2094</v>
          </cell>
          <cell r="C62" t="str">
            <v>CFS Agent</v>
          </cell>
        </row>
        <row r="63">
          <cell r="A63">
            <v>2096</v>
          </cell>
          <cell r="B63">
            <v>2096</v>
          </cell>
          <cell r="C63" t="str">
            <v>CFS Agent</v>
          </cell>
        </row>
        <row r="64">
          <cell r="A64">
            <v>2098</v>
          </cell>
          <cell r="B64">
            <v>2098</v>
          </cell>
          <cell r="C64" t="str">
            <v>CFS Agent</v>
          </cell>
        </row>
        <row r="65">
          <cell r="A65">
            <v>2099</v>
          </cell>
          <cell r="B65">
            <v>2099</v>
          </cell>
          <cell r="C65" t="str">
            <v>CFS Agent</v>
          </cell>
        </row>
        <row r="66">
          <cell r="A66">
            <v>2100</v>
          </cell>
          <cell r="B66">
            <v>2100</v>
          </cell>
          <cell r="C66" t="str">
            <v>CFS Agent</v>
          </cell>
        </row>
        <row r="67">
          <cell r="A67">
            <v>2102</v>
          </cell>
          <cell r="B67" t="e">
            <v>#N/A</v>
          </cell>
          <cell r="C67" t="str">
            <v>CFS Agent</v>
          </cell>
        </row>
        <row r="68">
          <cell r="A68">
            <v>2103</v>
          </cell>
          <cell r="B68" t="e">
            <v>#N/A</v>
          </cell>
          <cell r="C68" t="str">
            <v>WBC</v>
          </cell>
        </row>
        <row r="69">
          <cell r="A69">
            <v>2104</v>
          </cell>
          <cell r="B69">
            <v>2104</v>
          </cell>
          <cell r="C69" t="str">
            <v>CFS Agent</v>
          </cell>
        </row>
        <row r="70">
          <cell r="A70">
            <v>2113</v>
          </cell>
          <cell r="B70">
            <v>2113</v>
          </cell>
          <cell r="C70" t="str">
            <v>CFS Agent</v>
          </cell>
        </row>
        <row r="71">
          <cell r="A71">
            <v>2114</v>
          </cell>
          <cell r="B71" t="e">
            <v>#N/A</v>
          </cell>
          <cell r="C71" t="str">
            <v>CFS Agent</v>
          </cell>
        </row>
        <row r="72">
          <cell r="A72">
            <v>2115</v>
          </cell>
          <cell r="C72" t="str">
            <v>CFS Agent</v>
          </cell>
        </row>
        <row r="73">
          <cell r="A73">
            <v>2116</v>
          </cell>
          <cell r="B73">
            <v>2116</v>
          </cell>
          <cell r="C73" t="str">
            <v>CFS Agent</v>
          </cell>
        </row>
        <row r="74">
          <cell r="A74">
            <v>2117</v>
          </cell>
          <cell r="B74">
            <v>2117</v>
          </cell>
          <cell r="C74" t="str">
            <v>CFS Agent</v>
          </cell>
        </row>
        <row r="75">
          <cell r="A75">
            <v>2118</v>
          </cell>
          <cell r="C75" t="str">
            <v>CFS Agent</v>
          </cell>
        </row>
        <row r="76">
          <cell r="A76">
            <v>2119</v>
          </cell>
          <cell r="B76">
            <v>2119</v>
          </cell>
          <cell r="C76" t="str">
            <v>CFS Agent</v>
          </cell>
        </row>
        <row r="77">
          <cell r="A77">
            <v>2120</v>
          </cell>
          <cell r="B77">
            <v>2120</v>
          </cell>
          <cell r="C77" t="str">
            <v>CFS Agent</v>
          </cell>
        </row>
        <row r="78">
          <cell r="A78">
            <v>2121</v>
          </cell>
          <cell r="B78">
            <v>2121</v>
          </cell>
          <cell r="C78" t="str">
            <v>CFS Agent</v>
          </cell>
        </row>
        <row r="79">
          <cell r="A79">
            <v>2123</v>
          </cell>
          <cell r="B79">
            <v>2123</v>
          </cell>
          <cell r="C79" t="str">
            <v>WBC</v>
          </cell>
        </row>
        <row r="80">
          <cell r="A80">
            <v>2124</v>
          </cell>
          <cell r="B80">
            <v>2124</v>
          </cell>
          <cell r="C80" t="str">
            <v>WBC</v>
          </cell>
        </row>
        <row r="81">
          <cell r="A81">
            <v>2125</v>
          </cell>
          <cell r="B81">
            <v>2125</v>
          </cell>
          <cell r="C81" t="str">
            <v>WBC</v>
          </cell>
        </row>
        <row r="82">
          <cell r="A82">
            <v>2127</v>
          </cell>
          <cell r="B82">
            <v>2127</v>
          </cell>
          <cell r="C82" t="str">
            <v>WBC</v>
          </cell>
        </row>
        <row r="83">
          <cell r="A83">
            <v>2130</v>
          </cell>
          <cell r="B83">
            <v>2130</v>
          </cell>
          <cell r="C83" t="str">
            <v>ENC</v>
          </cell>
        </row>
        <row r="84">
          <cell r="A84">
            <v>2134</v>
          </cell>
          <cell r="B84">
            <v>2134</v>
          </cell>
          <cell r="C84" t="str">
            <v>ENC</v>
          </cell>
        </row>
        <row r="85">
          <cell r="A85">
            <v>2135</v>
          </cell>
          <cell r="B85" t="e">
            <v>#N/A</v>
          </cell>
          <cell r="C85" t="str">
            <v>ENC</v>
          </cell>
        </row>
        <row r="86">
          <cell r="A86">
            <v>2136</v>
          </cell>
          <cell r="B86" t="e">
            <v>#N/A</v>
          </cell>
          <cell r="C86" t="str">
            <v>ENC</v>
          </cell>
        </row>
        <row r="87">
          <cell r="A87">
            <v>2137</v>
          </cell>
          <cell r="B87" t="e">
            <v>#N/A</v>
          </cell>
          <cell r="C87" t="str">
            <v>ENC</v>
          </cell>
        </row>
        <row r="88">
          <cell r="A88">
            <v>2139</v>
          </cell>
          <cell r="B88" t="e">
            <v>#N/A</v>
          </cell>
          <cell r="C88" t="str">
            <v>WBC</v>
          </cell>
        </row>
        <row r="89">
          <cell r="A89">
            <v>2142</v>
          </cell>
          <cell r="B89" t="e">
            <v>#N/A</v>
          </cell>
          <cell r="C89" t="str">
            <v>WBC</v>
          </cell>
        </row>
        <row r="90">
          <cell r="A90">
            <v>2144</v>
          </cell>
          <cell r="B90">
            <v>2144</v>
          </cell>
          <cell r="C90" t="str">
            <v>CFS Agent</v>
          </cell>
        </row>
        <row r="91">
          <cell r="A91">
            <v>2146</v>
          </cell>
          <cell r="B91" t="e">
            <v>#N/A</v>
          </cell>
          <cell r="C91" t="str">
            <v>WBC</v>
          </cell>
        </row>
        <row r="92">
          <cell r="A92">
            <v>2147</v>
          </cell>
          <cell r="B92" t="e">
            <v>#N/A</v>
          </cell>
          <cell r="C92" t="str">
            <v>WBC</v>
          </cell>
        </row>
        <row r="93">
          <cell r="A93">
            <v>2153</v>
          </cell>
          <cell r="B93" t="e">
            <v>#N/A</v>
          </cell>
          <cell r="C93" t="str">
            <v>WBC</v>
          </cell>
        </row>
        <row r="94">
          <cell r="A94">
            <v>2155</v>
          </cell>
          <cell r="B94" t="e">
            <v>#N/A</v>
          </cell>
          <cell r="C94" t="str">
            <v>WBC</v>
          </cell>
        </row>
        <row r="95">
          <cell r="A95">
            <v>2156</v>
          </cell>
          <cell r="B95" t="e">
            <v>#N/A</v>
          </cell>
          <cell r="C95" t="str">
            <v>WBC</v>
          </cell>
        </row>
        <row r="96">
          <cell r="A96">
            <v>2157</v>
          </cell>
          <cell r="B96" t="e">
            <v>#N/A</v>
          </cell>
          <cell r="C96" t="str">
            <v>ENC</v>
          </cell>
        </row>
        <row r="97">
          <cell r="A97">
            <v>2158</v>
          </cell>
          <cell r="B97" t="e">
            <v>#N/A</v>
          </cell>
          <cell r="C97" t="str">
            <v>ENC</v>
          </cell>
        </row>
        <row r="98">
          <cell r="A98">
            <v>2159</v>
          </cell>
          <cell r="B98" t="e">
            <v>#N/A</v>
          </cell>
          <cell r="C98" t="str">
            <v>ENC</v>
          </cell>
        </row>
        <row r="99">
          <cell r="A99">
            <v>2160</v>
          </cell>
          <cell r="B99" t="e">
            <v>#N/A</v>
          </cell>
          <cell r="C99" t="str">
            <v>ENC</v>
          </cell>
        </row>
        <row r="100">
          <cell r="A100">
            <v>2161</v>
          </cell>
          <cell r="B100" t="e">
            <v>#N/A</v>
          </cell>
          <cell r="C100" t="str">
            <v>ENC</v>
          </cell>
        </row>
        <row r="101">
          <cell r="A101">
            <v>2162</v>
          </cell>
          <cell r="B101" t="e">
            <v>#N/A</v>
          </cell>
          <cell r="C101" t="str">
            <v>ENC</v>
          </cell>
        </row>
        <row r="102">
          <cell r="A102">
            <v>2164</v>
          </cell>
          <cell r="B102" t="e">
            <v>#N/A</v>
          </cell>
          <cell r="C102" t="str">
            <v>ENC</v>
          </cell>
        </row>
        <row r="103">
          <cell r="A103">
            <v>2166</v>
          </cell>
          <cell r="B103" t="e">
            <v>#N/A</v>
          </cell>
          <cell r="C103" t="str">
            <v>WBC</v>
          </cell>
        </row>
        <row r="104">
          <cell r="A104">
            <v>2167</v>
          </cell>
          <cell r="B104" t="e">
            <v>#N/A</v>
          </cell>
          <cell r="C104" t="str">
            <v>WBC</v>
          </cell>
        </row>
        <row r="105">
          <cell r="A105">
            <v>2174</v>
          </cell>
          <cell r="B105" t="e">
            <v>#N/A</v>
          </cell>
          <cell r="C105" t="str">
            <v>WBC</v>
          </cell>
        </row>
        <row r="106">
          <cell r="A106">
            <v>2181</v>
          </cell>
          <cell r="B106" t="e">
            <v>#N/A</v>
          </cell>
          <cell r="C106" t="str">
            <v>CBC</v>
          </cell>
        </row>
        <row r="107">
          <cell r="A107">
            <v>2182</v>
          </cell>
          <cell r="B107" t="e">
            <v>#N/A</v>
          </cell>
          <cell r="C107" t="str">
            <v>KBC</v>
          </cell>
        </row>
        <row r="108">
          <cell r="A108">
            <v>2183</v>
          </cell>
          <cell r="B108" t="e">
            <v>#N/A</v>
          </cell>
          <cell r="C108" t="str">
            <v>KBC</v>
          </cell>
        </row>
        <row r="109">
          <cell r="A109">
            <v>2184</v>
          </cell>
          <cell r="B109" t="e">
            <v>#N/A</v>
          </cell>
          <cell r="C109" t="str">
            <v>KBC</v>
          </cell>
        </row>
        <row r="110">
          <cell r="A110">
            <v>2185</v>
          </cell>
          <cell r="B110" t="e">
            <v>#N/A</v>
          </cell>
          <cell r="C110" t="str">
            <v>KBC</v>
          </cell>
        </row>
        <row r="111">
          <cell r="A111">
            <v>2186</v>
          </cell>
          <cell r="B111" t="e">
            <v>#N/A</v>
          </cell>
          <cell r="C111" t="str">
            <v>KBC</v>
          </cell>
        </row>
        <row r="112">
          <cell r="A112">
            <v>2187</v>
          </cell>
          <cell r="B112" t="e">
            <v>#N/A</v>
          </cell>
          <cell r="C112" t="str">
            <v>KBC</v>
          </cell>
        </row>
        <row r="113">
          <cell r="A113">
            <v>2188</v>
          </cell>
          <cell r="B113" t="e">
            <v>#N/A</v>
          </cell>
          <cell r="C113" t="str">
            <v>KBC</v>
          </cell>
        </row>
        <row r="114">
          <cell r="A114">
            <v>2189</v>
          </cell>
          <cell r="B114" t="e">
            <v>#N/A</v>
          </cell>
          <cell r="C114" t="str">
            <v>KBC</v>
          </cell>
        </row>
        <row r="115">
          <cell r="A115">
            <v>2190</v>
          </cell>
          <cell r="B115" t="e">
            <v>#N/A</v>
          </cell>
          <cell r="C115" t="str">
            <v>KBC</v>
          </cell>
        </row>
        <row r="116">
          <cell r="A116">
            <v>2191</v>
          </cell>
          <cell r="B116" t="e">
            <v>#N/A</v>
          </cell>
          <cell r="C116" t="str">
            <v>KBC</v>
          </cell>
        </row>
        <row r="117">
          <cell r="A117">
            <v>2192</v>
          </cell>
          <cell r="B117" t="e">
            <v>#N/A</v>
          </cell>
          <cell r="C117" t="str">
            <v>KBC</v>
          </cell>
        </row>
        <row r="118">
          <cell r="A118">
            <v>2193</v>
          </cell>
          <cell r="B118" t="e">
            <v>#N/A</v>
          </cell>
          <cell r="C118" t="str">
            <v>KBC</v>
          </cell>
        </row>
        <row r="119">
          <cell r="A119">
            <v>2194</v>
          </cell>
          <cell r="B119" t="e">
            <v>#N/A</v>
          </cell>
          <cell r="C119" t="str">
            <v>KBC</v>
          </cell>
        </row>
        <row r="120">
          <cell r="A120">
            <v>2195</v>
          </cell>
          <cell r="B120" t="e">
            <v>#N/A</v>
          </cell>
          <cell r="C120" t="str">
            <v>KBC</v>
          </cell>
        </row>
        <row r="121">
          <cell r="A121">
            <v>2196</v>
          </cell>
          <cell r="B121" t="e">
            <v>#N/A</v>
          </cell>
          <cell r="C121" t="str">
            <v>KBC</v>
          </cell>
        </row>
        <row r="122">
          <cell r="A122">
            <v>2197</v>
          </cell>
          <cell r="B122" t="e">
            <v>#N/A</v>
          </cell>
          <cell r="C122" t="str">
            <v>KBC</v>
          </cell>
        </row>
        <row r="123">
          <cell r="A123">
            <v>2198</v>
          </cell>
          <cell r="B123" t="e">
            <v>#N/A</v>
          </cell>
          <cell r="C123" t="str">
            <v>KBC</v>
          </cell>
        </row>
        <row r="124">
          <cell r="A124">
            <v>2199</v>
          </cell>
          <cell r="B124" t="e">
            <v>#N/A</v>
          </cell>
          <cell r="C124" t="str">
            <v>KBC</v>
          </cell>
        </row>
        <row r="125">
          <cell r="A125">
            <v>2200</v>
          </cell>
          <cell r="B125" t="e">
            <v>#N/A</v>
          </cell>
          <cell r="C125" t="str">
            <v>KBC</v>
          </cell>
        </row>
        <row r="126">
          <cell r="A126">
            <v>2201</v>
          </cell>
          <cell r="B126" t="e">
            <v>#N/A</v>
          </cell>
          <cell r="C126" t="str">
            <v>KBC</v>
          </cell>
        </row>
        <row r="127">
          <cell r="A127">
            <v>2202</v>
          </cell>
          <cell r="B127" t="e">
            <v>#N/A</v>
          </cell>
          <cell r="C127" t="str">
            <v>KBC</v>
          </cell>
        </row>
        <row r="128">
          <cell r="A128">
            <v>2203</v>
          </cell>
          <cell r="B128" t="e">
            <v>#N/A</v>
          </cell>
          <cell r="C128" t="str">
            <v>KBC</v>
          </cell>
        </row>
        <row r="129">
          <cell r="A129">
            <v>2204</v>
          </cell>
          <cell r="B129" t="e">
            <v>#N/A</v>
          </cell>
          <cell r="C129" t="str">
            <v>KBC</v>
          </cell>
        </row>
        <row r="130">
          <cell r="A130">
            <v>2205</v>
          </cell>
          <cell r="B130" t="e">
            <v>#N/A</v>
          </cell>
          <cell r="C130" t="str">
            <v>KBC</v>
          </cell>
        </row>
        <row r="131">
          <cell r="A131">
            <v>2206</v>
          </cell>
          <cell r="B131" t="e">
            <v>#N/A</v>
          </cell>
          <cell r="C131" t="str">
            <v>KBC</v>
          </cell>
        </row>
        <row r="132">
          <cell r="A132">
            <v>2207</v>
          </cell>
          <cell r="B132" t="e">
            <v>#N/A</v>
          </cell>
          <cell r="C132" t="str">
            <v>KBC</v>
          </cell>
        </row>
        <row r="133">
          <cell r="A133">
            <v>2208</v>
          </cell>
          <cell r="B133" t="e">
            <v>#N/A</v>
          </cell>
          <cell r="C133" t="str">
            <v>WBC/JPU</v>
          </cell>
        </row>
        <row r="134">
          <cell r="A134">
            <v>2209</v>
          </cell>
          <cell r="B134" t="e">
            <v>#N/A</v>
          </cell>
          <cell r="C134" t="str">
            <v>KBC</v>
          </cell>
        </row>
        <row r="135">
          <cell r="A135">
            <v>2210</v>
          </cell>
          <cell r="B135" t="e">
            <v>#N/A</v>
          </cell>
          <cell r="C135" t="str">
            <v>KBC</v>
          </cell>
        </row>
        <row r="136">
          <cell r="A136">
            <v>2211</v>
          </cell>
          <cell r="B136" t="e">
            <v>#N/A</v>
          </cell>
          <cell r="C136" t="str">
            <v>CFS Agent</v>
          </cell>
        </row>
        <row r="137">
          <cell r="A137">
            <v>2212</v>
          </cell>
          <cell r="B137" t="e">
            <v>#N/A</v>
          </cell>
          <cell r="C137" t="str">
            <v>CBC</v>
          </cell>
        </row>
      </sheetData>
      <sheetData sheetId="6" refreshError="1"/>
      <sheetData sheetId="7" refreshError="1"/>
      <sheetData sheetId="8"/>
      <sheetData sheetId="9"/>
      <sheetData sheetId="10" refreshError="1"/>
      <sheetData sheetId="11" refreshError="1"/>
      <sheetData sheetId="12"/>
      <sheetData sheetId="13"/>
      <sheetData sheetId="14"/>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LAA_2011 Yield Calcs"/>
      <sheetName val="SUMMARY"/>
      <sheetName val="AREAS FINAL"/>
      <sheetName val="DENSITY FINAL"/>
      <sheetName val="Sheet4"/>
      <sheetName val="FU Type"/>
      <sheetName val="Sheet1"/>
      <sheetName val="final spreadsheet"/>
      <sheetName val="186"/>
    </sheetNames>
    <sheetDataSet>
      <sheetData sheetId="0"/>
      <sheetData sheetId="1"/>
      <sheetData sheetId="2">
        <row r="2">
          <cell r="A2">
            <v>13</v>
          </cell>
          <cell r="B2">
            <v>0.37925599999999998</v>
          </cell>
        </row>
        <row r="3">
          <cell r="A3">
            <v>44</v>
          </cell>
          <cell r="B3">
            <v>6.9010199999999999</v>
          </cell>
        </row>
        <row r="4">
          <cell r="A4">
            <v>47</v>
          </cell>
          <cell r="B4">
            <v>31.973199999999999</v>
          </cell>
        </row>
        <row r="5">
          <cell r="A5">
            <v>49</v>
          </cell>
          <cell r="B5">
            <v>26.0486</v>
          </cell>
        </row>
        <row r="6">
          <cell r="A6">
            <v>52</v>
          </cell>
          <cell r="B6">
            <v>19.122800000000002</v>
          </cell>
        </row>
        <row r="7">
          <cell r="A7">
            <v>53</v>
          </cell>
          <cell r="B7">
            <v>17.914200000000001</v>
          </cell>
        </row>
        <row r="8">
          <cell r="A8">
            <v>54</v>
          </cell>
          <cell r="B8">
            <v>10.5517</v>
          </cell>
        </row>
        <row r="9">
          <cell r="A9">
            <v>58</v>
          </cell>
          <cell r="B9">
            <v>10.825900000000001</v>
          </cell>
        </row>
        <row r="10">
          <cell r="A10">
            <v>60</v>
          </cell>
          <cell r="B10">
            <v>11.8467</v>
          </cell>
        </row>
        <row r="11">
          <cell r="A11">
            <v>66</v>
          </cell>
          <cell r="B11">
            <v>9.6247399999999992</v>
          </cell>
        </row>
        <row r="12">
          <cell r="A12">
            <v>68</v>
          </cell>
          <cell r="B12">
            <v>9.4854599999999998</v>
          </cell>
        </row>
        <row r="13">
          <cell r="A13">
            <v>71</v>
          </cell>
          <cell r="B13">
            <v>3.5867100000000001</v>
          </cell>
        </row>
        <row r="14">
          <cell r="A14">
            <v>76</v>
          </cell>
          <cell r="B14">
            <v>7.6280999999999999</v>
          </cell>
        </row>
        <row r="15">
          <cell r="A15">
            <v>84</v>
          </cell>
          <cell r="B15">
            <v>5.79969</v>
          </cell>
        </row>
        <row r="16">
          <cell r="A16">
            <v>85</v>
          </cell>
          <cell r="B16">
            <v>1.84108</v>
          </cell>
        </row>
        <row r="17">
          <cell r="A17">
            <v>87</v>
          </cell>
          <cell r="B17">
            <v>5.4855</v>
          </cell>
        </row>
        <row r="18">
          <cell r="A18">
            <v>89</v>
          </cell>
          <cell r="B18">
            <v>3.4936500000000001</v>
          </cell>
        </row>
        <row r="19">
          <cell r="A19">
            <v>92</v>
          </cell>
          <cell r="B19">
            <v>3.0445099999999998</v>
          </cell>
        </row>
        <row r="20">
          <cell r="A20">
            <v>96</v>
          </cell>
          <cell r="B20">
            <v>2.17597</v>
          </cell>
        </row>
        <row r="21">
          <cell r="A21">
            <v>97</v>
          </cell>
          <cell r="B21">
            <v>4.3441099999999997</v>
          </cell>
        </row>
        <row r="22">
          <cell r="A22">
            <v>116</v>
          </cell>
          <cell r="B22">
            <v>2.7808999999999999</v>
          </cell>
        </row>
        <row r="23">
          <cell r="A23">
            <v>119</v>
          </cell>
          <cell r="B23">
            <v>2.6420699999999999</v>
          </cell>
        </row>
        <row r="24">
          <cell r="A24">
            <v>123</v>
          </cell>
          <cell r="B24">
            <v>2.5404599999999999</v>
          </cell>
        </row>
        <row r="25">
          <cell r="A25">
            <v>124</v>
          </cell>
          <cell r="B25">
            <v>2.4847999999999999</v>
          </cell>
        </row>
        <row r="26">
          <cell r="A26">
            <v>127</v>
          </cell>
          <cell r="B26">
            <v>2.43154</v>
          </cell>
        </row>
        <row r="27">
          <cell r="A27">
            <v>130</v>
          </cell>
          <cell r="B27">
            <v>2.24498</v>
          </cell>
        </row>
        <row r="28">
          <cell r="A28">
            <v>133</v>
          </cell>
          <cell r="B28">
            <v>2.15029</v>
          </cell>
        </row>
        <row r="29">
          <cell r="A29">
            <v>135</v>
          </cell>
          <cell r="B29">
            <v>2.0992899999999999</v>
          </cell>
        </row>
        <row r="30">
          <cell r="A30">
            <v>138</v>
          </cell>
          <cell r="B30">
            <v>2.0835599999999999</v>
          </cell>
        </row>
        <row r="31">
          <cell r="A31">
            <v>140</v>
          </cell>
          <cell r="B31">
            <v>2.0317599999999998</v>
          </cell>
        </row>
        <row r="32">
          <cell r="A32">
            <v>141</v>
          </cell>
          <cell r="B32">
            <v>2.0259399999999999</v>
          </cell>
        </row>
        <row r="33">
          <cell r="A33">
            <v>142</v>
          </cell>
          <cell r="B33">
            <v>1.9970300000000001</v>
          </cell>
        </row>
        <row r="34">
          <cell r="A34">
            <v>143</v>
          </cell>
          <cell r="B34">
            <v>1.9898800000000001</v>
          </cell>
        </row>
        <row r="35">
          <cell r="A35">
            <v>149</v>
          </cell>
          <cell r="B35">
            <v>1.7847900000000001</v>
          </cell>
        </row>
        <row r="36">
          <cell r="A36">
            <v>150</v>
          </cell>
          <cell r="B36">
            <v>0.801728</v>
          </cell>
        </row>
        <row r="37">
          <cell r="A37">
            <v>152</v>
          </cell>
          <cell r="B37">
            <v>1.6881900000000001</v>
          </cell>
        </row>
        <row r="38">
          <cell r="A38">
            <v>153</v>
          </cell>
          <cell r="B38">
            <v>1.6865600000000001</v>
          </cell>
        </row>
        <row r="39">
          <cell r="A39">
            <v>154</v>
          </cell>
          <cell r="B39">
            <v>1.6755199999999999</v>
          </cell>
        </row>
        <row r="40">
          <cell r="A40">
            <v>155</v>
          </cell>
          <cell r="B40">
            <v>1.66309</v>
          </cell>
        </row>
        <row r="41">
          <cell r="A41">
            <v>156</v>
          </cell>
          <cell r="B41">
            <v>1.62839</v>
          </cell>
        </row>
        <row r="42">
          <cell r="A42">
            <v>158</v>
          </cell>
          <cell r="B42">
            <v>1.5915699999999999</v>
          </cell>
        </row>
        <row r="43">
          <cell r="A43">
            <v>163</v>
          </cell>
          <cell r="B43">
            <v>1.3782300000000001</v>
          </cell>
        </row>
        <row r="44">
          <cell r="A44">
            <v>165</v>
          </cell>
          <cell r="B44">
            <v>1.40635</v>
          </cell>
        </row>
        <row r="45">
          <cell r="A45">
            <v>170</v>
          </cell>
          <cell r="B45">
            <v>1.34958</v>
          </cell>
        </row>
        <row r="46">
          <cell r="A46">
            <v>171</v>
          </cell>
          <cell r="B46">
            <v>1.3329500000000001</v>
          </cell>
        </row>
        <row r="47">
          <cell r="A47">
            <v>172</v>
          </cell>
          <cell r="B47">
            <v>1.3258000000000001</v>
          </cell>
        </row>
        <row r="48">
          <cell r="A48">
            <v>173</v>
          </cell>
          <cell r="B48">
            <v>1.3051699999999999</v>
          </cell>
        </row>
        <row r="49">
          <cell r="A49">
            <v>174</v>
          </cell>
          <cell r="B49">
            <v>0.85945899999999997</v>
          </cell>
        </row>
        <row r="50">
          <cell r="A50">
            <v>177</v>
          </cell>
          <cell r="B50">
            <v>1.2748200000000001</v>
          </cell>
        </row>
        <row r="51">
          <cell r="A51">
            <v>178</v>
          </cell>
          <cell r="B51">
            <v>1.2717700000000001</v>
          </cell>
        </row>
        <row r="52">
          <cell r="A52">
            <v>179</v>
          </cell>
          <cell r="B52">
            <v>1.27</v>
          </cell>
        </row>
        <row r="53">
          <cell r="A53">
            <v>180</v>
          </cell>
          <cell r="B53">
            <v>1.24657</v>
          </cell>
        </row>
        <row r="54">
          <cell r="A54">
            <v>182</v>
          </cell>
          <cell r="B54">
            <v>1.2355</v>
          </cell>
        </row>
        <row r="55">
          <cell r="A55">
            <v>183</v>
          </cell>
          <cell r="B55">
            <v>1.2349300000000001</v>
          </cell>
        </row>
        <row r="56">
          <cell r="A56">
            <v>188</v>
          </cell>
          <cell r="B56">
            <v>1.1441300000000001</v>
          </cell>
        </row>
        <row r="57">
          <cell r="A57">
            <v>194</v>
          </cell>
          <cell r="B57">
            <v>1.10578</v>
          </cell>
        </row>
        <row r="58">
          <cell r="A58">
            <v>195</v>
          </cell>
          <cell r="B58">
            <v>1.0930899999999999</v>
          </cell>
        </row>
        <row r="59">
          <cell r="A59">
            <v>202</v>
          </cell>
          <cell r="B59">
            <v>0.409495</v>
          </cell>
        </row>
        <row r="60">
          <cell r="A60">
            <v>205</v>
          </cell>
          <cell r="B60">
            <v>0.65246000000000004</v>
          </cell>
        </row>
        <row r="61">
          <cell r="A61">
            <v>206</v>
          </cell>
          <cell r="B61">
            <v>0.91112499999999996</v>
          </cell>
        </row>
        <row r="62">
          <cell r="A62">
            <v>210</v>
          </cell>
          <cell r="B62">
            <v>0.89630399999999999</v>
          </cell>
        </row>
        <row r="63">
          <cell r="A63">
            <v>211</v>
          </cell>
          <cell r="B63">
            <v>0.89538600000000002</v>
          </cell>
        </row>
        <row r="64">
          <cell r="A64">
            <v>213</v>
          </cell>
          <cell r="B64">
            <v>0.85168900000000003</v>
          </cell>
        </row>
        <row r="65">
          <cell r="A65">
            <v>214</v>
          </cell>
          <cell r="B65">
            <v>0.84020799999999995</v>
          </cell>
        </row>
        <row r="66">
          <cell r="A66">
            <v>216</v>
          </cell>
          <cell r="B66">
            <v>0.83233800000000002</v>
          </cell>
        </row>
        <row r="67">
          <cell r="A67">
            <v>223</v>
          </cell>
          <cell r="B67">
            <v>0.76752799999999999</v>
          </cell>
        </row>
        <row r="68">
          <cell r="A68">
            <v>230</v>
          </cell>
          <cell r="B68">
            <v>0.71652899999999997</v>
          </cell>
        </row>
        <row r="69">
          <cell r="A69">
            <v>231</v>
          </cell>
          <cell r="B69">
            <v>0.70885900000000002</v>
          </cell>
        </row>
        <row r="70">
          <cell r="A70">
            <v>232</v>
          </cell>
          <cell r="B70">
            <v>0.69984500000000005</v>
          </cell>
        </row>
        <row r="71">
          <cell r="A71">
            <v>235</v>
          </cell>
          <cell r="B71">
            <v>0.68686000000000003</v>
          </cell>
        </row>
        <row r="72">
          <cell r="A72">
            <v>238</v>
          </cell>
          <cell r="B72">
            <v>0.66796299999999997</v>
          </cell>
        </row>
        <row r="73">
          <cell r="A73">
            <v>239</v>
          </cell>
          <cell r="B73">
            <v>0.66327599999999998</v>
          </cell>
        </row>
        <row r="74">
          <cell r="A74">
            <v>243</v>
          </cell>
          <cell r="B74">
            <v>0.62644</v>
          </cell>
        </row>
        <row r="75">
          <cell r="A75">
            <v>244</v>
          </cell>
          <cell r="B75">
            <v>0.62556199999999995</v>
          </cell>
        </row>
        <row r="76">
          <cell r="A76">
            <v>245</v>
          </cell>
          <cell r="B76">
            <v>0.60796499999999998</v>
          </cell>
        </row>
        <row r="77">
          <cell r="A77">
            <v>248</v>
          </cell>
          <cell r="B77">
            <v>0.58806599999999998</v>
          </cell>
        </row>
        <row r="78">
          <cell r="A78">
            <v>249</v>
          </cell>
          <cell r="B78">
            <v>0.585592</v>
          </cell>
        </row>
        <row r="79">
          <cell r="A79">
            <v>250</v>
          </cell>
          <cell r="B79">
            <v>0.58460199999999996</v>
          </cell>
        </row>
        <row r="80">
          <cell r="A80">
            <v>253</v>
          </cell>
          <cell r="B80">
            <v>0.575268</v>
          </cell>
        </row>
        <row r="81">
          <cell r="A81">
            <v>254</v>
          </cell>
          <cell r="B81">
            <v>0.4395</v>
          </cell>
        </row>
        <row r="82">
          <cell r="A82">
            <v>255</v>
          </cell>
          <cell r="B82">
            <v>0.56769800000000004</v>
          </cell>
        </row>
        <row r="83">
          <cell r="A83">
            <v>257</v>
          </cell>
          <cell r="B83">
            <v>0.56132800000000005</v>
          </cell>
        </row>
        <row r="84">
          <cell r="A84">
            <v>258</v>
          </cell>
          <cell r="B84">
            <v>0.55828599999999995</v>
          </cell>
        </row>
        <row r="85">
          <cell r="A85">
            <v>259</v>
          </cell>
          <cell r="B85">
            <v>0.55742800000000003</v>
          </cell>
        </row>
        <row r="86">
          <cell r="A86">
            <v>263</v>
          </cell>
          <cell r="B86">
            <v>0.52777499999999999</v>
          </cell>
        </row>
        <row r="87">
          <cell r="A87">
            <v>266</v>
          </cell>
          <cell r="B87">
            <v>0.52485499999999996</v>
          </cell>
        </row>
        <row r="88">
          <cell r="A88">
            <v>269</v>
          </cell>
          <cell r="B88">
            <v>0.50925799999999999</v>
          </cell>
        </row>
        <row r="89">
          <cell r="A89">
            <v>272</v>
          </cell>
          <cell r="B89">
            <v>0.4844</v>
          </cell>
        </row>
        <row r="90">
          <cell r="A90">
            <v>273</v>
          </cell>
          <cell r="B90">
            <v>0.47859200000000002</v>
          </cell>
        </row>
        <row r="91">
          <cell r="A91">
            <v>274</v>
          </cell>
          <cell r="B91">
            <v>0.47597600000000001</v>
          </cell>
        </row>
        <row r="92">
          <cell r="A92">
            <v>276</v>
          </cell>
          <cell r="B92">
            <v>0.47443000000000002</v>
          </cell>
        </row>
        <row r="93">
          <cell r="A93">
            <v>278</v>
          </cell>
          <cell r="B93">
            <v>0.46875600000000001</v>
          </cell>
        </row>
        <row r="94">
          <cell r="A94">
            <v>283</v>
          </cell>
          <cell r="B94">
            <v>0.46061200000000002</v>
          </cell>
        </row>
        <row r="95">
          <cell r="A95">
            <v>284</v>
          </cell>
          <cell r="B95">
            <v>0.458013</v>
          </cell>
        </row>
        <row r="96">
          <cell r="A96">
            <v>287</v>
          </cell>
          <cell r="B96">
            <v>0.44960800000000001</v>
          </cell>
        </row>
        <row r="97">
          <cell r="A97">
            <v>288</v>
          </cell>
          <cell r="B97">
            <v>0.43867699999999998</v>
          </cell>
        </row>
        <row r="98">
          <cell r="A98">
            <v>291</v>
          </cell>
          <cell r="B98">
            <v>0.429983</v>
          </cell>
        </row>
        <row r="99">
          <cell r="A99">
            <v>293</v>
          </cell>
          <cell r="B99">
            <v>0.41969299999999998</v>
          </cell>
        </row>
        <row r="100">
          <cell r="A100">
            <v>298</v>
          </cell>
          <cell r="B100">
            <v>0.40366200000000002</v>
          </cell>
        </row>
        <row r="101">
          <cell r="A101">
            <v>299</v>
          </cell>
          <cell r="B101">
            <v>0.40331099999999998</v>
          </cell>
        </row>
        <row r="102">
          <cell r="A102">
            <v>300</v>
          </cell>
          <cell r="B102">
            <v>0.40294099999999999</v>
          </cell>
        </row>
        <row r="103">
          <cell r="A103">
            <v>301</v>
          </cell>
          <cell r="B103">
            <v>0.39516099999999998</v>
          </cell>
        </row>
        <row r="104">
          <cell r="A104">
            <v>308</v>
          </cell>
          <cell r="B104">
            <v>0.386046</v>
          </cell>
        </row>
        <row r="105">
          <cell r="A105">
            <v>310</v>
          </cell>
          <cell r="B105">
            <v>0.38045200000000001</v>
          </cell>
        </row>
        <row r="106">
          <cell r="A106">
            <v>311</v>
          </cell>
          <cell r="B106">
            <v>0.37772600000000001</v>
          </cell>
        </row>
        <row r="107">
          <cell r="A107">
            <v>313</v>
          </cell>
          <cell r="B107">
            <v>0.372558</v>
          </cell>
        </row>
        <row r="108">
          <cell r="A108">
            <v>315</v>
          </cell>
          <cell r="B108">
            <v>0.37087799999999999</v>
          </cell>
        </row>
        <row r="109">
          <cell r="A109">
            <v>317</v>
          </cell>
          <cell r="B109">
            <v>0.36958000000000002</v>
          </cell>
        </row>
        <row r="110">
          <cell r="A110">
            <v>318</v>
          </cell>
          <cell r="B110">
            <v>0.36930499999999999</v>
          </cell>
        </row>
        <row r="111">
          <cell r="A111">
            <v>319</v>
          </cell>
          <cell r="B111">
            <v>0.36519600000000002</v>
          </cell>
        </row>
        <row r="112">
          <cell r="A112">
            <v>321</v>
          </cell>
          <cell r="B112">
            <v>0.34972300000000001</v>
          </cell>
        </row>
        <row r="113">
          <cell r="A113">
            <v>322</v>
          </cell>
          <cell r="B113">
            <v>0.34940500000000002</v>
          </cell>
        </row>
        <row r="114">
          <cell r="A114">
            <v>323</v>
          </cell>
          <cell r="B114">
            <v>0.34929300000000002</v>
          </cell>
        </row>
        <row r="115">
          <cell r="A115">
            <v>324</v>
          </cell>
          <cell r="B115">
            <v>0.34809699999999999</v>
          </cell>
        </row>
        <row r="116">
          <cell r="A116">
            <v>326</v>
          </cell>
          <cell r="B116">
            <v>0.344304</v>
          </cell>
        </row>
        <row r="117">
          <cell r="A117">
            <v>328</v>
          </cell>
          <cell r="B117">
            <v>0.34045199999999998</v>
          </cell>
        </row>
        <row r="118">
          <cell r="A118">
            <v>329</v>
          </cell>
          <cell r="B118">
            <v>0.339061</v>
          </cell>
        </row>
        <row r="119">
          <cell r="A119">
            <v>330</v>
          </cell>
          <cell r="B119">
            <v>0.33881099999999997</v>
          </cell>
        </row>
        <row r="120">
          <cell r="A120">
            <v>331</v>
          </cell>
          <cell r="B120">
            <v>0.33879799999999999</v>
          </cell>
        </row>
        <row r="121">
          <cell r="A121">
            <v>332</v>
          </cell>
          <cell r="B121">
            <v>0.33465200000000001</v>
          </cell>
        </row>
        <row r="122">
          <cell r="A122">
            <v>334</v>
          </cell>
          <cell r="B122">
            <v>0.3236</v>
          </cell>
        </row>
        <row r="123">
          <cell r="A123">
            <v>337</v>
          </cell>
          <cell r="B123">
            <v>0.320799</v>
          </cell>
        </row>
        <row r="124">
          <cell r="A124">
            <v>340</v>
          </cell>
          <cell r="B124">
            <v>0.30042000000000002</v>
          </cell>
        </row>
        <row r="125">
          <cell r="A125">
            <v>342</v>
          </cell>
          <cell r="B125">
            <v>0.29451899999999998</v>
          </cell>
        </row>
        <row r="126">
          <cell r="A126">
            <v>344</v>
          </cell>
          <cell r="B126">
            <v>0.288885</v>
          </cell>
        </row>
        <row r="127">
          <cell r="A127">
            <v>347</v>
          </cell>
          <cell r="B127">
            <v>0.28654299999999999</v>
          </cell>
        </row>
        <row r="128">
          <cell r="A128">
            <v>348</v>
          </cell>
          <cell r="B128">
            <v>0.283412</v>
          </cell>
        </row>
        <row r="129">
          <cell r="A129">
            <v>349</v>
          </cell>
          <cell r="B129">
            <v>0.28221299999999999</v>
          </cell>
        </row>
        <row r="130">
          <cell r="A130">
            <v>350</v>
          </cell>
          <cell r="B130">
            <v>0.28000199999999997</v>
          </cell>
        </row>
        <row r="131">
          <cell r="A131">
            <v>351</v>
          </cell>
          <cell r="B131">
            <v>0.27924300000000002</v>
          </cell>
        </row>
        <row r="132">
          <cell r="A132">
            <v>355</v>
          </cell>
          <cell r="B132">
            <v>0.26913300000000001</v>
          </cell>
        </row>
        <row r="133">
          <cell r="A133">
            <v>359</v>
          </cell>
          <cell r="B133">
            <v>0.26387300000000002</v>
          </cell>
        </row>
        <row r="134">
          <cell r="A134">
            <v>360</v>
          </cell>
          <cell r="B134">
            <v>0.26330599999999998</v>
          </cell>
        </row>
        <row r="135">
          <cell r="A135">
            <v>362</v>
          </cell>
          <cell r="B135">
            <v>0.25895699999999999</v>
          </cell>
        </row>
        <row r="136">
          <cell r="A136">
            <v>363</v>
          </cell>
          <cell r="B136">
            <v>0.252413</v>
          </cell>
        </row>
        <row r="137">
          <cell r="A137">
            <v>364</v>
          </cell>
          <cell r="B137">
            <v>0.25146200000000002</v>
          </cell>
        </row>
        <row r="138">
          <cell r="A138">
            <v>372</v>
          </cell>
          <cell r="B138">
            <v>98.523600000000002</v>
          </cell>
        </row>
        <row r="139">
          <cell r="A139">
            <v>373</v>
          </cell>
          <cell r="B139">
            <v>126.041</v>
          </cell>
        </row>
        <row r="140">
          <cell r="A140">
            <v>376</v>
          </cell>
          <cell r="B140">
            <v>2.8469699999999998</v>
          </cell>
        </row>
        <row r="141">
          <cell r="A141">
            <v>377</v>
          </cell>
          <cell r="B141">
            <v>1.3557300000000001</v>
          </cell>
        </row>
        <row r="142">
          <cell r="A142">
            <v>383</v>
          </cell>
          <cell r="B142">
            <v>6.7687099999999996</v>
          </cell>
        </row>
        <row r="143">
          <cell r="A143">
            <v>388</v>
          </cell>
          <cell r="B143">
            <v>0.55412600000000001</v>
          </cell>
        </row>
        <row r="144">
          <cell r="A144">
            <v>417</v>
          </cell>
          <cell r="B144">
            <v>0.35327199999999997</v>
          </cell>
        </row>
        <row r="145">
          <cell r="A145">
            <v>422</v>
          </cell>
          <cell r="B145">
            <v>9.1096800000000009</v>
          </cell>
        </row>
        <row r="146">
          <cell r="A146">
            <v>425</v>
          </cell>
          <cell r="B146">
            <v>0.49249999999999999</v>
          </cell>
        </row>
        <row r="147">
          <cell r="A147">
            <v>427</v>
          </cell>
          <cell r="B147">
            <v>1.0248999999999999</v>
          </cell>
        </row>
        <row r="148">
          <cell r="A148">
            <v>432</v>
          </cell>
          <cell r="B148">
            <v>2.3661699999999999</v>
          </cell>
        </row>
        <row r="149">
          <cell r="A149">
            <v>435</v>
          </cell>
          <cell r="B149">
            <v>0.94180200000000003</v>
          </cell>
        </row>
        <row r="150">
          <cell r="A150">
            <v>438</v>
          </cell>
          <cell r="B150">
            <v>0.75602800000000003</v>
          </cell>
        </row>
        <row r="151">
          <cell r="A151">
            <v>439</v>
          </cell>
          <cell r="B151">
            <v>0.68582100000000001</v>
          </cell>
        </row>
        <row r="152">
          <cell r="A152">
            <v>441</v>
          </cell>
          <cell r="B152">
            <v>0.50885199999999997</v>
          </cell>
        </row>
        <row r="153">
          <cell r="A153">
            <v>447</v>
          </cell>
          <cell r="B153">
            <v>0.46976600000000002</v>
          </cell>
        </row>
        <row r="154">
          <cell r="A154">
            <v>457</v>
          </cell>
          <cell r="B154">
            <v>0.29573300000000002</v>
          </cell>
        </row>
        <row r="155">
          <cell r="A155">
            <v>459</v>
          </cell>
          <cell r="B155">
            <v>0.28600399999999998</v>
          </cell>
        </row>
        <row r="156">
          <cell r="A156">
            <v>472</v>
          </cell>
          <cell r="B156">
            <v>0.25075199999999997</v>
          </cell>
        </row>
        <row r="157">
          <cell r="A157">
            <v>474</v>
          </cell>
          <cell r="B157">
            <v>0.251448</v>
          </cell>
        </row>
        <row r="158">
          <cell r="A158">
            <v>476</v>
          </cell>
          <cell r="B158">
            <v>0.25656200000000001</v>
          </cell>
        </row>
        <row r="159">
          <cell r="A159">
            <v>477</v>
          </cell>
          <cell r="B159">
            <v>0.25854199999999999</v>
          </cell>
        </row>
        <row r="160">
          <cell r="A160">
            <v>478</v>
          </cell>
          <cell r="B160">
            <v>0.25929099999999999</v>
          </cell>
        </row>
        <row r="161">
          <cell r="A161">
            <v>480</v>
          </cell>
          <cell r="B161">
            <v>0.26837699999999998</v>
          </cell>
        </row>
        <row r="162">
          <cell r="A162">
            <v>481</v>
          </cell>
          <cell r="B162">
            <v>0.26162600000000003</v>
          </cell>
        </row>
        <row r="163">
          <cell r="A163">
            <v>482</v>
          </cell>
          <cell r="B163">
            <v>0.26296900000000001</v>
          </cell>
        </row>
        <row r="164">
          <cell r="A164">
            <v>483</v>
          </cell>
          <cell r="B164">
            <v>0.26369100000000001</v>
          </cell>
        </row>
        <row r="165">
          <cell r="A165">
            <v>484</v>
          </cell>
          <cell r="B165">
            <v>0.26423600000000003</v>
          </cell>
        </row>
        <row r="166">
          <cell r="A166">
            <v>485</v>
          </cell>
          <cell r="B166">
            <v>0.264181</v>
          </cell>
        </row>
        <row r="167">
          <cell r="A167">
            <v>486</v>
          </cell>
          <cell r="B167">
            <v>1.01796</v>
          </cell>
        </row>
        <row r="168">
          <cell r="A168">
            <v>488</v>
          </cell>
          <cell r="B168">
            <v>0.26865899999999998</v>
          </cell>
        </row>
        <row r="169">
          <cell r="A169">
            <v>490</v>
          </cell>
          <cell r="B169">
            <v>0.27316499999999999</v>
          </cell>
        </row>
        <row r="170">
          <cell r="A170">
            <v>491</v>
          </cell>
          <cell r="B170">
            <v>0.27725899999999998</v>
          </cell>
        </row>
        <row r="171">
          <cell r="A171">
            <v>493</v>
          </cell>
          <cell r="B171">
            <v>0.291688</v>
          </cell>
        </row>
        <row r="172">
          <cell r="A172">
            <v>494</v>
          </cell>
          <cell r="B172">
            <v>0.27479399999999998</v>
          </cell>
        </row>
        <row r="173">
          <cell r="A173">
            <v>495</v>
          </cell>
          <cell r="B173">
            <v>0.29348600000000002</v>
          </cell>
        </row>
        <row r="174">
          <cell r="A174">
            <v>496</v>
          </cell>
          <cell r="B174">
            <v>0.29799100000000001</v>
          </cell>
        </row>
        <row r="175">
          <cell r="A175">
            <v>497</v>
          </cell>
          <cell r="B175">
            <v>0.30282599999999998</v>
          </cell>
        </row>
        <row r="176">
          <cell r="A176">
            <v>499</v>
          </cell>
          <cell r="B176">
            <v>0.305585</v>
          </cell>
        </row>
        <row r="177">
          <cell r="A177">
            <v>500</v>
          </cell>
          <cell r="B177">
            <v>0.30556899999999998</v>
          </cell>
        </row>
        <row r="178">
          <cell r="A178">
            <v>501</v>
          </cell>
          <cell r="B178">
            <v>0.31753799999999999</v>
          </cell>
        </row>
        <row r="179">
          <cell r="A179">
            <v>502</v>
          </cell>
          <cell r="B179">
            <v>0.32969399999999999</v>
          </cell>
        </row>
        <row r="180">
          <cell r="A180">
            <v>503</v>
          </cell>
          <cell r="B180">
            <v>0.33386300000000002</v>
          </cell>
        </row>
        <row r="181">
          <cell r="A181">
            <v>504</v>
          </cell>
          <cell r="B181">
            <v>0.33674999999999999</v>
          </cell>
        </row>
        <row r="182">
          <cell r="A182">
            <v>505</v>
          </cell>
          <cell r="B182">
            <v>0.33958899999999997</v>
          </cell>
        </row>
        <row r="183">
          <cell r="A183">
            <v>506</v>
          </cell>
          <cell r="B183">
            <v>0.34604400000000002</v>
          </cell>
        </row>
        <row r="184">
          <cell r="A184">
            <v>507</v>
          </cell>
          <cell r="B184">
            <v>0.34672399999999998</v>
          </cell>
        </row>
        <row r="185">
          <cell r="A185">
            <v>508</v>
          </cell>
          <cell r="B185">
            <v>0.355597</v>
          </cell>
        </row>
        <row r="186">
          <cell r="A186">
            <v>509</v>
          </cell>
          <cell r="B186">
            <v>0.35841800000000001</v>
          </cell>
        </row>
        <row r="187">
          <cell r="A187">
            <v>510</v>
          </cell>
          <cell r="B187">
            <v>0.359842</v>
          </cell>
        </row>
        <row r="188">
          <cell r="A188">
            <v>511</v>
          </cell>
          <cell r="B188">
            <v>0.36817499999999997</v>
          </cell>
        </row>
        <row r="189">
          <cell r="A189">
            <v>512</v>
          </cell>
          <cell r="B189">
            <v>0.37035600000000002</v>
          </cell>
        </row>
        <row r="190">
          <cell r="A190">
            <v>513</v>
          </cell>
          <cell r="B190">
            <v>0.37344699999999997</v>
          </cell>
        </row>
        <row r="191">
          <cell r="A191">
            <v>514</v>
          </cell>
          <cell r="B191">
            <v>0.37558399999999997</v>
          </cell>
        </row>
        <row r="192">
          <cell r="A192">
            <v>515</v>
          </cell>
          <cell r="B192">
            <v>0.37402400000000002</v>
          </cell>
        </row>
        <row r="193">
          <cell r="A193">
            <v>516</v>
          </cell>
          <cell r="B193">
            <v>0.380025</v>
          </cell>
        </row>
        <row r="194">
          <cell r="A194">
            <v>517</v>
          </cell>
          <cell r="B194">
            <v>0.39810899999999999</v>
          </cell>
        </row>
        <row r="195">
          <cell r="A195">
            <v>518</v>
          </cell>
          <cell r="B195">
            <v>0.230463</v>
          </cell>
        </row>
        <row r="196">
          <cell r="A196">
            <v>519</v>
          </cell>
          <cell r="B196">
            <v>0.418406</v>
          </cell>
        </row>
        <row r="197">
          <cell r="A197">
            <v>520</v>
          </cell>
          <cell r="B197">
            <v>0.42192299999999999</v>
          </cell>
        </row>
        <row r="198">
          <cell r="A198">
            <v>522</v>
          </cell>
          <cell r="B198">
            <v>0.43208200000000002</v>
          </cell>
        </row>
        <row r="199">
          <cell r="A199">
            <v>523</v>
          </cell>
          <cell r="B199">
            <v>0.44440600000000002</v>
          </cell>
        </row>
        <row r="200">
          <cell r="A200">
            <v>524</v>
          </cell>
          <cell r="B200">
            <v>0.44566</v>
          </cell>
        </row>
        <row r="201">
          <cell r="A201">
            <v>525</v>
          </cell>
          <cell r="B201">
            <v>0.456204</v>
          </cell>
        </row>
        <row r="202">
          <cell r="A202">
            <v>526</v>
          </cell>
          <cell r="B202">
            <v>0.47458299999999998</v>
          </cell>
        </row>
        <row r="203">
          <cell r="A203">
            <v>527</v>
          </cell>
          <cell r="B203">
            <v>0.47757899999999998</v>
          </cell>
        </row>
        <row r="204">
          <cell r="A204">
            <v>529</v>
          </cell>
          <cell r="B204">
            <v>0.49349399999999999</v>
          </cell>
        </row>
        <row r="205">
          <cell r="A205">
            <v>530</v>
          </cell>
          <cell r="B205">
            <v>0.497303</v>
          </cell>
        </row>
        <row r="206">
          <cell r="A206">
            <v>531</v>
          </cell>
          <cell r="B206">
            <v>0.50484300000000004</v>
          </cell>
        </row>
        <row r="207">
          <cell r="A207">
            <v>532</v>
          </cell>
          <cell r="B207">
            <v>0.487203</v>
          </cell>
        </row>
        <row r="208">
          <cell r="A208">
            <v>533</v>
          </cell>
          <cell r="B208">
            <v>0.52088500000000004</v>
          </cell>
        </row>
        <row r="209">
          <cell r="A209">
            <v>534</v>
          </cell>
          <cell r="B209">
            <v>0.53091200000000005</v>
          </cell>
        </row>
        <row r="210">
          <cell r="A210">
            <v>535</v>
          </cell>
          <cell r="B210">
            <v>0.55345100000000003</v>
          </cell>
        </row>
        <row r="211">
          <cell r="A211">
            <v>537</v>
          </cell>
          <cell r="B211">
            <v>0.51202300000000001</v>
          </cell>
        </row>
        <row r="212">
          <cell r="A212">
            <v>538</v>
          </cell>
          <cell r="B212">
            <v>0.57525199999999999</v>
          </cell>
        </row>
        <row r="213">
          <cell r="A213">
            <v>539</v>
          </cell>
          <cell r="B213">
            <v>0.44055699999999998</v>
          </cell>
        </row>
        <row r="214">
          <cell r="A214">
            <v>541</v>
          </cell>
          <cell r="B214">
            <v>0.68889999999999996</v>
          </cell>
        </row>
        <row r="215">
          <cell r="A215">
            <v>542</v>
          </cell>
          <cell r="B215">
            <v>0.73718499999999998</v>
          </cell>
        </row>
        <row r="216">
          <cell r="A216">
            <v>543</v>
          </cell>
          <cell r="B216">
            <v>0.73518799999999995</v>
          </cell>
        </row>
        <row r="217">
          <cell r="A217">
            <v>544</v>
          </cell>
          <cell r="B217">
            <v>0.75907599999999997</v>
          </cell>
        </row>
        <row r="218">
          <cell r="A218">
            <v>545</v>
          </cell>
          <cell r="B218">
            <v>0.70984199999999997</v>
          </cell>
        </row>
        <row r="219">
          <cell r="A219">
            <v>546</v>
          </cell>
          <cell r="B219">
            <v>0.62083500000000003</v>
          </cell>
        </row>
        <row r="220">
          <cell r="A220">
            <v>547</v>
          </cell>
          <cell r="B220">
            <v>0.979043</v>
          </cell>
        </row>
        <row r="221">
          <cell r="A221">
            <v>549</v>
          </cell>
          <cell r="B221">
            <v>0.480186</v>
          </cell>
        </row>
        <row r="222">
          <cell r="A222">
            <v>550</v>
          </cell>
          <cell r="B222">
            <v>1.05542</v>
          </cell>
        </row>
        <row r="223">
          <cell r="A223">
            <v>551</v>
          </cell>
          <cell r="B223">
            <v>1.07853</v>
          </cell>
        </row>
        <row r="224">
          <cell r="A224">
            <v>552</v>
          </cell>
          <cell r="B224">
            <v>1.1345799999999999</v>
          </cell>
        </row>
        <row r="225">
          <cell r="A225">
            <v>554</v>
          </cell>
          <cell r="B225">
            <v>1.30501</v>
          </cell>
        </row>
        <row r="226">
          <cell r="A226">
            <v>555</v>
          </cell>
          <cell r="B226">
            <v>1.31247</v>
          </cell>
        </row>
        <row r="227">
          <cell r="A227">
            <v>561</v>
          </cell>
          <cell r="B227">
            <v>2.42943</v>
          </cell>
        </row>
        <row r="228">
          <cell r="A228">
            <v>566</v>
          </cell>
          <cell r="B228">
            <v>8.8712599999999995</v>
          </cell>
        </row>
        <row r="229">
          <cell r="A229">
            <v>567</v>
          </cell>
          <cell r="B229">
            <v>3.59551</v>
          </cell>
        </row>
        <row r="230">
          <cell r="A230">
            <v>568</v>
          </cell>
          <cell r="B230">
            <v>1.5676699999999999</v>
          </cell>
        </row>
        <row r="231">
          <cell r="A231">
            <v>569</v>
          </cell>
          <cell r="B231">
            <v>2.6344599999999998</v>
          </cell>
        </row>
        <row r="232">
          <cell r="A232">
            <v>573</v>
          </cell>
          <cell r="B232">
            <v>2.7805300000000002</v>
          </cell>
        </row>
        <row r="233">
          <cell r="A233">
            <v>574</v>
          </cell>
          <cell r="B233">
            <v>1.6313500000000001</v>
          </cell>
        </row>
        <row r="234">
          <cell r="A234">
            <v>577</v>
          </cell>
          <cell r="B234">
            <v>4.85006</v>
          </cell>
        </row>
        <row r="235">
          <cell r="A235">
            <v>578</v>
          </cell>
          <cell r="B235">
            <v>4.0761599999999998</v>
          </cell>
        </row>
        <row r="236">
          <cell r="A236">
            <v>579</v>
          </cell>
          <cell r="B236">
            <v>0.39833299999999999</v>
          </cell>
        </row>
        <row r="237">
          <cell r="A237">
            <v>580</v>
          </cell>
          <cell r="B237">
            <v>0.50558499999999995</v>
          </cell>
        </row>
        <row r="238">
          <cell r="A238">
            <v>581</v>
          </cell>
          <cell r="B238">
            <v>0.29267500000000002</v>
          </cell>
        </row>
        <row r="239">
          <cell r="A239">
            <v>582</v>
          </cell>
          <cell r="B239">
            <v>0.94977199999999995</v>
          </cell>
        </row>
        <row r="240">
          <cell r="A240">
            <v>584</v>
          </cell>
          <cell r="B240">
            <v>4.4672900000000002</v>
          </cell>
        </row>
        <row r="241">
          <cell r="A241">
            <v>585</v>
          </cell>
          <cell r="B241">
            <v>0.30341699999999999</v>
          </cell>
        </row>
        <row r="242">
          <cell r="A242">
            <v>586</v>
          </cell>
          <cell r="B242">
            <v>0.70201999999999998</v>
          </cell>
        </row>
        <row r="243">
          <cell r="A243">
            <v>594</v>
          </cell>
          <cell r="B243">
            <v>0.535717</v>
          </cell>
        </row>
        <row r="244">
          <cell r="A244">
            <v>598</v>
          </cell>
          <cell r="B244">
            <v>0.51305999999999996</v>
          </cell>
        </row>
        <row r="245">
          <cell r="A245">
            <v>600</v>
          </cell>
          <cell r="B245">
            <v>0.59985999999999995</v>
          </cell>
        </row>
        <row r="246">
          <cell r="A246">
            <v>602</v>
          </cell>
          <cell r="B246">
            <v>1.85524</v>
          </cell>
        </row>
        <row r="247">
          <cell r="A247">
            <v>603</v>
          </cell>
          <cell r="B247">
            <v>0.40751399999999999</v>
          </cell>
        </row>
        <row r="248">
          <cell r="A248">
            <v>605</v>
          </cell>
          <cell r="B248">
            <v>0.51715999999999995</v>
          </cell>
        </row>
        <row r="249">
          <cell r="A249">
            <v>606</v>
          </cell>
          <cell r="B249">
            <v>14.1957</v>
          </cell>
        </row>
        <row r="250">
          <cell r="A250">
            <v>607</v>
          </cell>
          <cell r="B250">
            <v>17.577500000000001</v>
          </cell>
        </row>
        <row r="251">
          <cell r="A251">
            <v>609</v>
          </cell>
          <cell r="B251">
            <v>4.7378499999999999</v>
          </cell>
        </row>
        <row r="252">
          <cell r="A252">
            <v>613</v>
          </cell>
          <cell r="B252">
            <v>4.6431100000000001</v>
          </cell>
        </row>
        <row r="253">
          <cell r="A253">
            <v>616</v>
          </cell>
          <cell r="B253">
            <v>2.4649700000000001</v>
          </cell>
        </row>
        <row r="254">
          <cell r="A254">
            <v>620</v>
          </cell>
          <cell r="B254">
            <v>1.03288</v>
          </cell>
        </row>
        <row r="255">
          <cell r="A255">
            <v>622</v>
          </cell>
          <cell r="B255">
            <v>0.59913499999999997</v>
          </cell>
        </row>
        <row r="256">
          <cell r="A256">
            <v>623</v>
          </cell>
          <cell r="B256">
            <v>1.2471000000000001</v>
          </cell>
        </row>
        <row r="257">
          <cell r="A257">
            <v>624</v>
          </cell>
          <cell r="B257">
            <v>0.60396799999999995</v>
          </cell>
        </row>
        <row r="258">
          <cell r="A258">
            <v>626</v>
          </cell>
          <cell r="B258">
            <v>0.50954200000000005</v>
          </cell>
        </row>
        <row r="259">
          <cell r="A259">
            <v>628</v>
          </cell>
          <cell r="B259">
            <v>0.41206500000000001</v>
          </cell>
        </row>
        <row r="260">
          <cell r="A260">
            <v>629</v>
          </cell>
          <cell r="B260">
            <v>2.2722199999999999</v>
          </cell>
        </row>
        <row r="261">
          <cell r="A261">
            <v>647</v>
          </cell>
          <cell r="B261">
            <v>0.86267099999999997</v>
          </cell>
        </row>
        <row r="262">
          <cell r="A262">
            <v>650</v>
          </cell>
          <cell r="B262">
            <v>627.99300000000005</v>
          </cell>
        </row>
        <row r="263">
          <cell r="A263">
            <v>653</v>
          </cell>
          <cell r="B263">
            <v>2.3427799999999999</v>
          </cell>
        </row>
        <row r="264">
          <cell r="A264">
            <v>654</v>
          </cell>
          <cell r="B264">
            <v>0.73575400000000002</v>
          </cell>
        </row>
        <row r="265">
          <cell r="A265">
            <v>657</v>
          </cell>
          <cell r="B265">
            <v>32.582299999999996</v>
          </cell>
        </row>
        <row r="266">
          <cell r="A266">
            <v>658</v>
          </cell>
          <cell r="B266">
            <v>6.6844099999999997</v>
          </cell>
        </row>
        <row r="267">
          <cell r="A267">
            <v>662</v>
          </cell>
          <cell r="B267">
            <v>1.5630999999999999</v>
          </cell>
        </row>
        <row r="268">
          <cell r="A268">
            <v>664</v>
          </cell>
          <cell r="B268">
            <v>1.80121</v>
          </cell>
        </row>
        <row r="269">
          <cell r="A269">
            <v>665</v>
          </cell>
          <cell r="B269">
            <v>10.9483</v>
          </cell>
        </row>
        <row r="270">
          <cell r="A270">
            <v>666</v>
          </cell>
          <cell r="B270">
            <v>1.6074299999999999</v>
          </cell>
        </row>
        <row r="271">
          <cell r="A271">
            <v>667</v>
          </cell>
          <cell r="B271">
            <v>0.45375599999999999</v>
          </cell>
        </row>
        <row r="272">
          <cell r="A272">
            <v>668</v>
          </cell>
          <cell r="B272">
            <v>0.58213599999999999</v>
          </cell>
        </row>
        <row r="273">
          <cell r="A273">
            <v>670</v>
          </cell>
          <cell r="B273">
            <v>43.525799999999997</v>
          </cell>
        </row>
        <row r="274">
          <cell r="A274">
            <v>676</v>
          </cell>
          <cell r="B274">
            <v>0.30182599999999998</v>
          </cell>
        </row>
        <row r="275">
          <cell r="A275">
            <v>677</v>
          </cell>
          <cell r="B275">
            <v>0.40001999999999999</v>
          </cell>
        </row>
        <row r="276">
          <cell r="A276">
            <v>678</v>
          </cell>
          <cell r="B276">
            <v>0.62683699999999998</v>
          </cell>
        </row>
        <row r="277">
          <cell r="A277">
            <v>680</v>
          </cell>
          <cell r="B277">
            <v>1.23194</v>
          </cell>
        </row>
        <row r="278">
          <cell r="A278">
            <v>686</v>
          </cell>
          <cell r="B278">
            <v>2.7471100000000002</v>
          </cell>
        </row>
        <row r="279">
          <cell r="A279">
            <v>692</v>
          </cell>
          <cell r="B279">
            <v>0.93002700000000005</v>
          </cell>
        </row>
        <row r="280">
          <cell r="A280">
            <v>696</v>
          </cell>
          <cell r="B280">
            <v>0.52607000000000004</v>
          </cell>
        </row>
        <row r="281">
          <cell r="A281">
            <v>698</v>
          </cell>
          <cell r="B281">
            <v>1.30386</v>
          </cell>
        </row>
        <row r="282">
          <cell r="A282">
            <v>699</v>
          </cell>
          <cell r="B282">
            <v>3.36328</v>
          </cell>
        </row>
        <row r="283">
          <cell r="A283">
            <v>703</v>
          </cell>
          <cell r="B283">
            <v>2.95702</v>
          </cell>
        </row>
        <row r="284">
          <cell r="A284">
            <v>705</v>
          </cell>
          <cell r="B284">
            <v>0.427956</v>
          </cell>
        </row>
        <row r="285">
          <cell r="A285">
            <v>706</v>
          </cell>
          <cell r="B285">
            <v>0.62116300000000002</v>
          </cell>
        </row>
        <row r="286">
          <cell r="A286">
            <v>707</v>
          </cell>
          <cell r="B286">
            <v>6.6535700000000002</v>
          </cell>
        </row>
        <row r="287">
          <cell r="A287">
            <v>708</v>
          </cell>
          <cell r="B287">
            <v>1.9597599999999999</v>
          </cell>
        </row>
        <row r="288">
          <cell r="A288">
            <v>709</v>
          </cell>
          <cell r="B288">
            <v>0.69895300000000005</v>
          </cell>
        </row>
        <row r="289">
          <cell r="A289">
            <v>710</v>
          </cell>
          <cell r="B289">
            <v>1.3256699999999999</v>
          </cell>
        </row>
        <row r="290">
          <cell r="A290">
            <v>714</v>
          </cell>
          <cell r="B290">
            <v>0.29304599999999997</v>
          </cell>
        </row>
        <row r="291">
          <cell r="A291">
            <v>716</v>
          </cell>
          <cell r="B291">
            <v>1.29637</v>
          </cell>
        </row>
        <row r="292">
          <cell r="A292">
            <v>719</v>
          </cell>
          <cell r="B292">
            <v>0.29432399999999997</v>
          </cell>
        </row>
        <row r="293">
          <cell r="A293">
            <v>720</v>
          </cell>
          <cell r="B293">
            <v>0.28215299999999999</v>
          </cell>
        </row>
        <row r="294">
          <cell r="A294">
            <v>721</v>
          </cell>
          <cell r="B294">
            <v>2.5972</v>
          </cell>
        </row>
        <row r="295">
          <cell r="A295">
            <v>723</v>
          </cell>
          <cell r="B295">
            <v>0.35663299999999998</v>
          </cell>
        </row>
        <row r="296">
          <cell r="A296">
            <v>726</v>
          </cell>
          <cell r="B296">
            <v>0.52044299999999999</v>
          </cell>
        </row>
        <row r="297">
          <cell r="A297">
            <v>727</v>
          </cell>
          <cell r="B297">
            <v>1.8170299999999999</v>
          </cell>
        </row>
        <row r="298">
          <cell r="A298">
            <v>731</v>
          </cell>
          <cell r="B298">
            <v>1.43208</v>
          </cell>
        </row>
        <row r="299">
          <cell r="A299">
            <v>732</v>
          </cell>
          <cell r="B299">
            <v>1.6230199999999999</v>
          </cell>
        </row>
        <row r="300">
          <cell r="A300">
            <v>734</v>
          </cell>
          <cell r="B300">
            <v>0.267235</v>
          </cell>
        </row>
        <row r="301">
          <cell r="A301">
            <v>737</v>
          </cell>
          <cell r="B301">
            <v>0.57205399999999995</v>
          </cell>
        </row>
        <row r="302">
          <cell r="A302">
            <v>738</v>
          </cell>
          <cell r="B302">
            <v>0.64548899999999998</v>
          </cell>
        </row>
        <row r="303">
          <cell r="A303">
            <v>739</v>
          </cell>
          <cell r="B303">
            <v>0.307948</v>
          </cell>
        </row>
        <row r="304">
          <cell r="A304">
            <v>740</v>
          </cell>
          <cell r="B304">
            <v>0.58154499999999998</v>
          </cell>
        </row>
        <row r="305">
          <cell r="A305">
            <v>743</v>
          </cell>
          <cell r="B305">
            <v>0.99799700000000002</v>
          </cell>
        </row>
        <row r="306">
          <cell r="A306">
            <v>744</v>
          </cell>
          <cell r="B306">
            <v>0.86055700000000002</v>
          </cell>
        </row>
        <row r="307">
          <cell r="A307">
            <v>747</v>
          </cell>
          <cell r="B307">
            <v>0.252799</v>
          </cell>
        </row>
        <row r="308">
          <cell r="A308">
            <v>749</v>
          </cell>
          <cell r="B308">
            <v>1.3062199999999999</v>
          </cell>
        </row>
        <row r="309">
          <cell r="A309">
            <v>751</v>
          </cell>
          <cell r="B309">
            <v>0.60368100000000002</v>
          </cell>
        </row>
        <row r="310">
          <cell r="A310">
            <v>763</v>
          </cell>
          <cell r="B310">
            <v>0.79164199999999996</v>
          </cell>
        </row>
        <row r="311">
          <cell r="A311">
            <v>775</v>
          </cell>
          <cell r="B311">
            <v>0.35652699999999998</v>
          </cell>
        </row>
        <row r="312">
          <cell r="A312">
            <v>784</v>
          </cell>
          <cell r="B312">
            <v>0.36437799999999998</v>
          </cell>
        </row>
        <row r="313">
          <cell r="A313">
            <v>786</v>
          </cell>
          <cell r="B313">
            <v>0.26267699999999999</v>
          </cell>
        </row>
        <row r="314">
          <cell r="A314">
            <v>788</v>
          </cell>
          <cell r="B314">
            <v>0.47371200000000002</v>
          </cell>
        </row>
        <row r="315">
          <cell r="A315">
            <v>791</v>
          </cell>
          <cell r="B315">
            <v>0.66828299999999996</v>
          </cell>
        </row>
        <row r="316">
          <cell r="A316">
            <v>793</v>
          </cell>
          <cell r="B316">
            <v>0.57763200000000003</v>
          </cell>
        </row>
        <row r="317">
          <cell r="A317">
            <v>794</v>
          </cell>
          <cell r="B317">
            <v>0.99781399999999998</v>
          </cell>
        </row>
        <row r="318">
          <cell r="A318">
            <v>795</v>
          </cell>
          <cell r="B318">
            <v>0.33359800000000001</v>
          </cell>
        </row>
        <row r="319">
          <cell r="A319">
            <v>796</v>
          </cell>
          <cell r="B319">
            <v>0.42988599999999999</v>
          </cell>
        </row>
        <row r="320">
          <cell r="A320">
            <v>797</v>
          </cell>
          <cell r="B320">
            <v>0.40767599999999998</v>
          </cell>
        </row>
        <row r="321">
          <cell r="A321">
            <v>800</v>
          </cell>
          <cell r="B321">
            <v>0.26350800000000002</v>
          </cell>
        </row>
        <row r="322">
          <cell r="A322">
            <v>806</v>
          </cell>
          <cell r="B322">
            <v>1.5513999999999999</v>
          </cell>
        </row>
        <row r="323">
          <cell r="A323">
            <v>809</v>
          </cell>
          <cell r="B323">
            <v>1.6950099999999999</v>
          </cell>
        </row>
        <row r="324">
          <cell r="A324">
            <v>810</v>
          </cell>
          <cell r="B324">
            <v>2.109</v>
          </cell>
        </row>
        <row r="325">
          <cell r="A325">
            <v>813</v>
          </cell>
          <cell r="B325">
            <v>0.34226899999999999</v>
          </cell>
        </row>
        <row r="326">
          <cell r="A326">
            <v>814</v>
          </cell>
          <cell r="B326">
            <v>4.9639499999999996</v>
          </cell>
        </row>
        <row r="327">
          <cell r="A327">
            <v>815</v>
          </cell>
          <cell r="B327">
            <v>5.0413800000000002</v>
          </cell>
        </row>
        <row r="328">
          <cell r="A328">
            <v>816</v>
          </cell>
          <cell r="B328">
            <v>2.2650999999999999</v>
          </cell>
        </row>
        <row r="329">
          <cell r="A329">
            <v>817</v>
          </cell>
          <cell r="B329">
            <v>2.48272</v>
          </cell>
        </row>
        <row r="330">
          <cell r="A330">
            <v>821</v>
          </cell>
          <cell r="B330">
            <v>18.674499999999998</v>
          </cell>
        </row>
        <row r="331">
          <cell r="A331">
            <v>853</v>
          </cell>
          <cell r="B331">
            <v>0.16928499999999999</v>
          </cell>
        </row>
        <row r="332">
          <cell r="A332">
            <v>854</v>
          </cell>
          <cell r="B332">
            <v>1.6392100000000001</v>
          </cell>
        </row>
        <row r="333">
          <cell r="A333">
            <v>857</v>
          </cell>
          <cell r="B333">
            <v>0.92062500000000003</v>
          </cell>
        </row>
        <row r="334">
          <cell r="A334">
            <v>863</v>
          </cell>
          <cell r="B334">
            <v>0.295211</v>
          </cell>
        </row>
        <row r="335">
          <cell r="A335">
            <v>864</v>
          </cell>
          <cell r="B335">
            <v>0.26228400000000002</v>
          </cell>
        </row>
        <row r="336">
          <cell r="A336">
            <v>867</v>
          </cell>
          <cell r="B336">
            <v>1.52281</v>
          </cell>
        </row>
        <row r="337">
          <cell r="A337">
            <v>868</v>
          </cell>
          <cell r="B337">
            <v>1.7342299999999999</v>
          </cell>
        </row>
        <row r="338">
          <cell r="A338">
            <v>869</v>
          </cell>
          <cell r="B338">
            <v>0.39952799999999999</v>
          </cell>
        </row>
        <row r="339">
          <cell r="A339">
            <v>870</v>
          </cell>
          <cell r="B339">
            <v>0.29959599999999997</v>
          </cell>
        </row>
        <row r="340">
          <cell r="A340">
            <v>871</v>
          </cell>
          <cell r="B340">
            <v>0.35947400000000002</v>
          </cell>
        </row>
        <row r="341">
          <cell r="A341">
            <v>873</v>
          </cell>
          <cell r="B341">
            <v>0.73684499999999997</v>
          </cell>
        </row>
        <row r="342">
          <cell r="A342">
            <v>875</v>
          </cell>
          <cell r="B342">
            <v>0.52382899999999999</v>
          </cell>
        </row>
        <row r="343">
          <cell r="A343">
            <v>876</v>
          </cell>
          <cell r="B343">
            <v>0.25397399999999998</v>
          </cell>
        </row>
        <row r="344">
          <cell r="A344">
            <v>877</v>
          </cell>
          <cell r="B344">
            <v>0.54946300000000003</v>
          </cell>
        </row>
        <row r="345">
          <cell r="A345">
            <v>878</v>
          </cell>
          <cell r="B345">
            <v>0.26309100000000002</v>
          </cell>
        </row>
        <row r="346">
          <cell r="A346">
            <v>879</v>
          </cell>
          <cell r="B346">
            <v>0.43738500000000002</v>
          </cell>
        </row>
        <row r="347">
          <cell r="A347">
            <v>880</v>
          </cell>
          <cell r="B347">
            <v>0.92563799999999996</v>
          </cell>
        </row>
        <row r="348">
          <cell r="A348">
            <v>881</v>
          </cell>
          <cell r="B348">
            <v>0.37516100000000002</v>
          </cell>
        </row>
        <row r="349">
          <cell r="A349">
            <v>882</v>
          </cell>
          <cell r="B349">
            <v>0.70585100000000001</v>
          </cell>
        </row>
        <row r="350">
          <cell r="A350">
            <v>883</v>
          </cell>
          <cell r="B350">
            <v>0.60255700000000001</v>
          </cell>
        </row>
        <row r="351">
          <cell r="A351">
            <v>884</v>
          </cell>
          <cell r="B351">
            <v>0.78905099999999995</v>
          </cell>
        </row>
        <row r="352">
          <cell r="A352">
            <v>885</v>
          </cell>
          <cell r="B352">
            <v>14.116099999999999</v>
          </cell>
        </row>
        <row r="353">
          <cell r="A353">
            <v>886</v>
          </cell>
          <cell r="B353">
            <v>0.30851299999999998</v>
          </cell>
        </row>
        <row r="354">
          <cell r="A354">
            <v>887</v>
          </cell>
          <cell r="B354">
            <v>0.56622899999999998</v>
          </cell>
        </row>
        <row r="355">
          <cell r="A355">
            <v>888</v>
          </cell>
          <cell r="B355">
            <v>2.20906</v>
          </cell>
        </row>
        <row r="356">
          <cell r="A356">
            <v>889</v>
          </cell>
          <cell r="B356">
            <v>0.371392</v>
          </cell>
        </row>
        <row r="357">
          <cell r="A357">
            <v>890</v>
          </cell>
          <cell r="B357">
            <v>0.58164700000000003</v>
          </cell>
        </row>
        <row r="358">
          <cell r="A358">
            <v>891</v>
          </cell>
          <cell r="B358">
            <v>0.67689299999999997</v>
          </cell>
        </row>
        <row r="359">
          <cell r="A359">
            <v>892</v>
          </cell>
          <cell r="B359">
            <v>0.26524199999999998</v>
          </cell>
        </row>
        <row r="360">
          <cell r="A360">
            <v>893</v>
          </cell>
          <cell r="B360">
            <v>0.54935299999999998</v>
          </cell>
        </row>
        <row r="361">
          <cell r="A361">
            <v>894</v>
          </cell>
          <cell r="B361">
            <v>0.42333599999999999</v>
          </cell>
        </row>
        <row r="362">
          <cell r="A362">
            <v>895</v>
          </cell>
          <cell r="B362">
            <v>0.46962599999999999</v>
          </cell>
        </row>
        <row r="363">
          <cell r="A363">
            <v>896</v>
          </cell>
          <cell r="B363">
            <v>0.77482899999999999</v>
          </cell>
        </row>
        <row r="364">
          <cell r="A364">
            <v>897</v>
          </cell>
          <cell r="B364">
            <v>0.678087</v>
          </cell>
        </row>
        <row r="365">
          <cell r="A365">
            <v>898</v>
          </cell>
          <cell r="B365">
            <v>1.1375999999999999</v>
          </cell>
        </row>
        <row r="366">
          <cell r="A366">
            <v>899</v>
          </cell>
          <cell r="B366">
            <v>1.1371500000000001</v>
          </cell>
        </row>
        <row r="367">
          <cell r="A367">
            <v>900</v>
          </cell>
          <cell r="B367">
            <v>3.5853700000000002</v>
          </cell>
        </row>
        <row r="368">
          <cell r="A368">
            <v>901</v>
          </cell>
          <cell r="B368">
            <v>8.3293300000000006</v>
          </cell>
        </row>
        <row r="369">
          <cell r="A369">
            <v>902</v>
          </cell>
          <cell r="B369">
            <v>1.5291399999999999</v>
          </cell>
        </row>
        <row r="370">
          <cell r="A370">
            <v>903</v>
          </cell>
          <cell r="B370">
            <v>2.1859799999999998</v>
          </cell>
        </row>
        <row r="371">
          <cell r="A371">
            <v>905</v>
          </cell>
          <cell r="B371">
            <v>10.0953</v>
          </cell>
        </row>
        <row r="372">
          <cell r="A372">
            <v>906</v>
          </cell>
          <cell r="B372">
            <v>1.0010699999999999</v>
          </cell>
        </row>
        <row r="373">
          <cell r="A373">
            <v>910</v>
          </cell>
          <cell r="B373">
            <v>0.96342499999999998</v>
          </cell>
        </row>
        <row r="374">
          <cell r="A374">
            <v>916</v>
          </cell>
          <cell r="B374">
            <v>107.672</v>
          </cell>
        </row>
        <row r="375">
          <cell r="A375">
            <v>918</v>
          </cell>
          <cell r="B375">
            <v>2.3086000000000002</v>
          </cell>
        </row>
        <row r="376">
          <cell r="A376">
            <v>920</v>
          </cell>
          <cell r="B376">
            <v>0.75300599999999995</v>
          </cell>
        </row>
        <row r="377">
          <cell r="A377">
            <v>921</v>
          </cell>
          <cell r="B377">
            <v>23.439499999999999</v>
          </cell>
        </row>
        <row r="378">
          <cell r="A378">
            <v>922</v>
          </cell>
          <cell r="B378">
            <v>2.2549700000000001</v>
          </cell>
        </row>
        <row r="379">
          <cell r="A379">
            <v>923</v>
          </cell>
          <cell r="B379">
            <v>4.4908599999999996</v>
          </cell>
        </row>
        <row r="380">
          <cell r="A380">
            <v>928</v>
          </cell>
          <cell r="B380">
            <v>0.96721900000000005</v>
          </cell>
        </row>
        <row r="381">
          <cell r="A381">
            <v>929</v>
          </cell>
          <cell r="B381">
            <v>0.87860799999999994</v>
          </cell>
        </row>
        <row r="382">
          <cell r="A382">
            <v>931</v>
          </cell>
          <cell r="B382">
            <v>0.44385799999999997</v>
          </cell>
        </row>
        <row r="383">
          <cell r="A383">
            <v>932</v>
          </cell>
          <cell r="B383">
            <v>4.7668799999999996</v>
          </cell>
        </row>
        <row r="384">
          <cell r="A384">
            <v>933</v>
          </cell>
          <cell r="B384">
            <v>0.38721699999999998</v>
          </cell>
        </row>
        <row r="385">
          <cell r="A385">
            <v>934</v>
          </cell>
          <cell r="B385">
            <v>1.8232200000000001</v>
          </cell>
        </row>
        <row r="386">
          <cell r="A386">
            <v>935</v>
          </cell>
          <cell r="B386">
            <v>9.5430499999999991</v>
          </cell>
        </row>
        <row r="387">
          <cell r="A387">
            <v>936</v>
          </cell>
          <cell r="B387">
            <v>3.1244499999999999</v>
          </cell>
        </row>
        <row r="388">
          <cell r="A388">
            <v>937</v>
          </cell>
          <cell r="B388">
            <v>3.7523</v>
          </cell>
        </row>
        <row r="389">
          <cell r="A389">
            <v>938</v>
          </cell>
          <cell r="B389">
            <v>0.393569</v>
          </cell>
        </row>
        <row r="390">
          <cell r="A390">
            <v>942</v>
          </cell>
          <cell r="B390">
            <v>1.91825</v>
          </cell>
        </row>
        <row r="391">
          <cell r="A391">
            <v>944</v>
          </cell>
          <cell r="B391">
            <v>7.6951299999999998</v>
          </cell>
        </row>
        <row r="392">
          <cell r="A392">
            <v>945</v>
          </cell>
          <cell r="B392">
            <v>16.4741</v>
          </cell>
        </row>
        <row r="393">
          <cell r="A393">
            <v>946</v>
          </cell>
          <cell r="B393">
            <v>4.1179899999999998</v>
          </cell>
        </row>
        <row r="394">
          <cell r="A394">
            <v>947</v>
          </cell>
          <cell r="B394">
            <v>0.992336</v>
          </cell>
        </row>
        <row r="395">
          <cell r="A395">
            <v>949</v>
          </cell>
          <cell r="B395">
            <v>1.7481199999999999</v>
          </cell>
        </row>
        <row r="396">
          <cell r="A396">
            <v>951</v>
          </cell>
          <cell r="B396">
            <v>0.31898700000000002</v>
          </cell>
        </row>
        <row r="397">
          <cell r="A397">
            <v>952</v>
          </cell>
          <cell r="B397">
            <v>1.2154799999999999</v>
          </cell>
        </row>
        <row r="398">
          <cell r="A398">
            <v>953</v>
          </cell>
          <cell r="B398">
            <v>0.945272</v>
          </cell>
        </row>
        <row r="399">
          <cell r="A399">
            <v>954</v>
          </cell>
          <cell r="B399">
            <v>3.0514899999999998</v>
          </cell>
        </row>
        <row r="400">
          <cell r="A400">
            <v>956</v>
          </cell>
          <cell r="B400">
            <v>78.237200000000001</v>
          </cell>
        </row>
        <row r="401">
          <cell r="A401">
            <v>957</v>
          </cell>
          <cell r="B401">
            <v>50.6815</v>
          </cell>
        </row>
        <row r="402">
          <cell r="A402">
            <v>958</v>
          </cell>
          <cell r="B402">
            <v>6.6738099999999996</v>
          </cell>
        </row>
        <row r="403">
          <cell r="A403">
            <v>959</v>
          </cell>
          <cell r="B403">
            <v>0.88887400000000005</v>
          </cell>
        </row>
        <row r="404">
          <cell r="A404">
            <v>960</v>
          </cell>
          <cell r="B404">
            <v>4.8988899999999997</v>
          </cell>
        </row>
        <row r="405">
          <cell r="A405">
            <v>961</v>
          </cell>
          <cell r="B405">
            <v>2.6573600000000002</v>
          </cell>
        </row>
        <row r="406">
          <cell r="A406">
            <v>962</v>
          </cell>
          <cell r="B406">
            <v>5.3796099999999996</v>
          </cell>
        </row>
        <row r="407">
          <cell r="A407">
            <v>963</v>
          </cell>
          <cell r="B407">
            <v>3.8131599999999999</v>
          </cell>
        </row>
        <row r="408">
          <cell r="A408">
            <v>964</v>
          </cell>
          <cell r="B408">
            <v>3.34999</v>
          </cell>
        </row>
        <row r="409">
          <cell r="A409">
            <v>965</v>
          </cell>
          <cell r="B409">
            <v>47.109099999999998</v>
          </cell>
        </row>
        <row r="410">
          <cell r="A410">
            <v>966</v>
          </cell>
          <cell r="B410">
            <v>142.108</v>
          </cell>
        </row>
        <row r="411">
          <cell r="A411">
            <v>968</v>
          </cell>
          <cell r="B411">
            <v>2.61924</v>
          </cell>
        </row>
        <row r="412">
          <cell r="A412">
            <v>969</v>
          </cell>
          <cell r="B412">
            <v>1.4869300000000001</v>
          </cell>
        </row>
        <row r="413">
          <cell r="A413">
            <v>970</v>
          </cell>
          <cell r="B413">
            <v>2.4643799999999998</v>
          </cell>
        </row>
        <row r="414">
          <cell r="A414">
            <v>971</v>
          </cell>
          <cell r="B414">
            <v>1.3422499999999999</v>
          </cell>
        </row>
        <row r="415">
          <cell r="A415">
            <v>973</v>
          </cell>
          <cell r="B415">
            <v>2.3075899999999998</v>
          </cell>
        </row>
        <row r="416">
          <cell r="A416">
            <v>974</v>
          </cell>
          <cell r="B416">
            <v>0.52906799999999998</v>
          </cell>
        </row>
        <row r="417">
          <cell r="A417">
            <v>978</v>
          </cell>
          <cell r="B417">
            <v>0.382411</v>
          </cell>
        </row>
        <row r="418">
          <cell r="A418">
            <v>979</v>
          </cell>
          <cell r="B418">
            <v>3.2355</v>
          </cell>
        </row>
        <row r="419">
          <cell r="A419">
            <v>980</v>
          </cell>
          <cell r="B419">
            <v>2.7316799999999999</v>
          </cell>
        </row>
        <row r="420">
          <cell r="A420">
            <v>981</v>
          </cell>
          <cell r="B420">
            <v>7.38232</v>
          </cell>
        </row>
        <row r="421">
          <cell r="A421">
            <v>983</v>
          </cell>
          <cell r="B421">
            <v>3.5640499999999999</v>
          </cell>
        </row>
        <row r="422">
          <cell r="A422">
            <v>984</v>
          </cell>
          <cell r="B422">
            <v>32.802100000000003</v>
          </cell>
        </row>
        <row r="423">
          <cell r="A423">
            <v>985</v>
          </cell>
          <cell r="B423">
            <v>2.63517</v>
          </cell>
        </row>
        <row r="424">
          <cell r="A424">
            <v>986</v>
          </cell>
          <cell r="B424">
            <v>6.8392900000000001</v>
          </cell>
        </row>
        <row r="425">
          <cell r="A425">
            <v>987</v>
          </cell>
          <cell r="B425">
            <v>0.728321</v>
          </cell>
        </row>
        <row r="426">
          <cell r="A426">
            <v>988</v>
          </cell>
          <cell r="B426">
            <v>5.57524</v>
          </cell>
        </row>
        <row r="427">
          <cell r="A427">
            <v>989</v>
          </cell>
          <cell r="B427">
            <v>8.4595300000000009</v>
          </cell>
        </row>
        <row r="428">
          <cell r="A428">
            <v>990</v>
          </cell>
          <cell r="B428">
            <v>56.350700000000003</v>
          </cell>
        </row>
        <row r="429">
          <cell r="A429">
            <v>991</v>
          </cell>
          <cell r="B429">
            <v>2.31386</v>
          </cell>
        </row>
        <row r="430">
          <cell r="A430">
            <v>992</v>
          </cell>
          <cell r="B430">
            <v>42.467700000000001</v>
          </cell>
        </row>
        <row r="431">
          <cell r="A431">
            <v>993</v>
          </cell>
          <cell r="B431">
            <v>1.6296900000000001</v>
          </cell>
        </row>
        <row r="432">
          <cell r="A432">
            <v>994</v>
          </cell>
          <cell r="B432">
            <v>0.96894499999999995</v>
          </cell>
        </row>
        <row r="433">
          <cell r="A433">
            <v>997</v>
          </cell>
          <cell r="B433">
            <v>5.1581299999999999</v>
          </cell>
        </row>
        <row r="434">
          <cell r="A434">
            <v>998</v>
          </cell>
          <cell r="B434">
            <v>114.572</v>
          </cell>
        </row>
        <row r="435">
          <cell r="A435">
            <v>1000</v>
          </cell>
          <cell r="B435">
            <v>3.3987099999999999</v>
          </cell>
        </row>
        <row r="436">
          <cell r="A436">
            <v>1001</v>
          </cell>
          <cell r="B436">
            <v>2.7100900000000001</v>
          </cell>
        </row>
        <row r="437">
          <cell r="A437">
            <v>1002</v>
          </cell>
          <cell r="B437">
            <v>2.3657499999999998</v>
          </cell>
        </row>
        <row r="438">
          <cell r="A438">
            <v>1003</v>
          </cell>
          <cell r="B438">
            <v>19.802</v>
          </cell>
        </row>
        <row r="439">
          <cell r="A439">
            <v>1004</v>
          </cell>
          <cell r="B439">
            <v>0.58410300000000004</v>
          </cell>
        </row>
        <row r="440">
          <cell r="A440">
            <v>1005</v>
          </cell>
          <cell r="B440">
            <v>2.8985500000000002</v>
          </cell>
        </row>
        <row r="441">
          <cell r="A441">
            <v>1006</v>
          </cell>
          <cell r="B441">
            <v>16.695</v>
          </cell>
        </row>
        <row r="442">
          <cell r="A442">
            <v>1007</v>
          </cell>
          <cell r="B442">
            <v>52.379600000000003</v>
          </cell>
        </row>
        <row r="443">
          <cell r="A443">
            <v>1010</v>
          </cell>
          <cell r="B443">
            <v>22.2745</v>
          </cell>
        </row>
        <row r="444">
          <cell r="A444">
            <v>1011</v>
          </cell>
          <cell r="B444">
            <v>2.68696</v>
          </cell>
        </row>
        <row r="445">
          <cell r="A445">
            <v>1012</v>
          </cell>
          <cell r="B445">
            <v>4.8365900000000002</v>
          </cell>
        </row>
        <row r="446">
          <cell r="A446">
            <v>1013</v>
          </cell>
          <cell r="B446">
            <v>0.61334</v>
          </cell>
        </row>
        <row r="447">
          <cell r="A447">
            <v>1014</v>
          </cell>
          <cell r="B447">
            <v>16.854399999999998</v>
          </cell>
        </row>
        <row r="448">
          <cell r="A448">
            <v>1018</v>
          </cell>
          <cell r="B448">
            <v>6.1467700000000001</v>
          </cell>
        </row>
        <row r="449">
          <cell r="A449">
            <v>1019</v>
          </cell>
          <cell r="B449">
            <v>0.47320200000000001</v>
          </cell>
        </row>
        <row r="450">
          <cell r="A450">
            <v>1021</v>
          </cell>
          <cell r="B450">
            <v>1.0542100000000001</v>
          </cell>
        </row>
        <row r="451">
          <cell r="A451">
            <v>1022</v>
          </cell>
          <cell r="B451">
            <v>50.080599999999997</v>
          </cell>
        </row>
        <row r="452">
          <cell r="A452">
            <v>1023</v>
          </cell>
          <cell r="B452">
            <v>17.6145</v>
          </cell>
        </row>
        <row r="453">
          <cell r="A453">
            <v>1024</v>
          </cell>
          <cell r="B453">
            <v>64.729600000000005</v>
          </cell>
        </row>
        <row r="454">
          <cell r="A454">
            <v>1025</v>
          </cell>
          <cell r="B454">
            <v>152.25899999999999</v>
          </cell>
        </row>
        <row r="455">
          <cell r="A455">
            <v>1027</v>
          </cell>
          <cell r="B455">
            <v>1.6044499999999999</v>
          </cell>
        </row>
        <row r="456">
          <cell r="A456">
            <v>1031</v>
          </cell>
          <cell r="B456">
            <v>1.8725499999999999</v>
          </cell>
        </row>
        <row r="457">
          <cell r="A457">
            <v>1032</v>
          </cell>
          <cell r="B457">
            <v>2.8477899999999998</v>
          </cell>
        </row>
        <row r="458">
          <cell r="A458">
            <v>1033</v>
          </cell>
          <cell r="B458">
            <v>0.40926000000000001</v>
          </cell>
        </row>
        <row r="459">
          <cell r="A459">
            <v>1034</v>
          </cell>
          <cell r="B459">
            <v>6.3941600000000003</v>
          </cell>
        </row>
        <row r="460">
          <cell r="A460">
            <v>1035</v>
          </cell>
          <cell r="B460">
            <v>3.03274</v>
          </cell>
        </row>
        <row r="461">
          <cell r="A461">
            <v>1036</v>
          </cell>
          <cell r="B461">
            <v>4.5942100000000003</v>
          </cell>
        </row>
        <row r="462">
          <cell r="A462">
            <v>1037</v>
          </cell>
          <cell r="B462">
            <v>6.4956500000000004</v>
          </cell>
        </row>
        <row r="463">
          <cell r="A463">
            <v>1038</v>
          </cell>
          <cell r="B463">
            <v>0.88374799999999998</v>
          </cell>
        </row>
        <row r="464">
          <cell r="A464">
            <v>1039</v>
          </cell>
          <cell r="B464">
            <v>10.4443</v>
          </cell>
        </row>
        <row r="465">
          <cell r="A465">
            <v>1040</v>
          </cell>
          <cell r="B465">
            <v>1.9366000000000001</v>
          </cell>
        </row>
        <row r="466">
          <cell r="A466">
            <v>1041</v>
          </cell>
          <cell r="B466">
            <v>2.1002000000000001</v>
          </cell>
        </row>
        <row r="467">
          <cell r="A467">
            <v>1042</v>
          </cell>
          <cell r="B467">
            <v>1.45211</v>
          </cell>
        </row>
        <row r="468">
          <cell r="A468">
            <v>1043</v>
          </cell>
          <cell r="B468">
            <v>2.1849500000000002</v>
          </cell>
        </row>
        <row r="469">
          <cell r="A469">
            <v>1044</v>
          </cell>
          <cell r="B469">
            <v>5.0103799999999996</v>
          </cell>
        </row>
        <row r="470">
          <cell r="A470">
            <v>1045</v>
          </cell>
          <cell r="B470">
            <v>6.10616</v>
          </cell>
        </row>
        <row r="471">
          <cell r="A471">
            <v>1046</v>
          </cell>
          <cell r="B471">
            <v>2.8547799999999999</v>
          </cell>
        </row>
        <row r="472">
          <cell r="A472">
            <v>1047</v>
          </cell>
          <cell r="B472">
            <v>2.2117900000000001</v>
          </cell>
        </row>
        <row r="473">
          <cell r="A473">
            <v>1048</v>
          </cell>
          <cell r="B473">
            <v>2.9929000000000001</v>
          </cell>
        </row>
        <row r="474">
          <cell r="A474">
            <v>1049</v>
          </cell>
          <cell r="B474">
            <v>19.6783</v>
          </cell>
        </row>
        <row r="475">
          <cell r="A475">
            <v>1050</v>
          </cell>
          <cell r="B475">
            <v>5.1756599999999997</v>
          </cell>
        </row>
        <row r="476">
          <cell r="A476">
            <v>1051</v>
          </cell>
          <cell r="B476">
            <v>5.1816300000000002</v>
          </cell>
        </row>
        <row r="477">
          <cell r="A477">
            <v>1052</v>
          </cell>
          <cell r="B477">
            <v>2.9384700000000001</v>
          </cell>
        </row>
        <row r="478">
          <cell r="A478">
            <v>1053</v>
          </cell>
          <cell r="B478">
            <v>2.0661100000000001</v>
          </cell>
        </row>
        <row r="479">
          <cell r="A479">
            <v>1054</v>
          </cell>
          <cell r="B479">
            <v>4.94665</v>
          </cell>
        </row>
        <row r="480">
          <cell r="A480">
            <v>1055</v>
          </cell>
          <cell r="B480">
            <v>3.7963499999999999</v>
          </cell>
        </row>
        <row r="481">
          <cell r="A481">
            <v>1057</v>
          </cell>
          <cell r="B481">
            <v>5.3888299999999996</v>
          </cell>
        </row>
        <row r="482">
          <cell r="A482">
            <v>1060</v>
          </cell>
          <cell r="B482">
            <v>84.729799999999997</v>
          </cell>
        </row>
        <row r="483">
          <cell r="A483">
            <v>1062</v>
          </cell>
          <cell r="B483">
            <v>1.0626899999999999</v>
          </cell>
        </row>
        <row r="484">
          <cell r="A484">
            <v>1064</v>
          </cell>
          <cell r="B484">
            <v>394.012</v>
          </cell>
        </row>
        <row r="485">
          <cell r="A485">
            <v>1067</v>
          </cell>
          <cell r="B485">
            <v>4.1478999999999999</v>
          </cell>
        </row>
        <row r="486">
          <cell r="A486">
            <v>1068</v>
          </cell>
          <cell r="B486">
            <v>21.843</v>
          </cell>
        </row>
        <row r="487">
          <cell r="A487">
            <v>1069</v>
          </cell>
          <cell r="B487">
            <v>13.061199999999999</v>
          </cell>
        </row>
        <row r="488">
          <cell r="A488">
            <v>1070</v>
          </cell>
          <cell r="B488">
            <v>12.8344</v>
          </cell>
        </row>
        <row r="489">
          <cell r="A489">
            <v>1071</v>
          </cell>
          <cell r="B489">
            <v>9.1689799999999995</v>
          </cell>
        </row>
        <row r="490">
          <cell r="A490">
            <v>1072</v>
          </cell>
          <cell r="B490">
            <v>6.0772399999999998</v>
          </cell>
        </row>
        <row r="491">
          <cell r="A491">
            <v>1074</v>
          </cell>
          <cell r="B491">
            <v>5.3494799999999998</v>
          </cell>
        </row>
        <row r="492">
          <cell r="A492">
            <v>1075</v>
          </cell>
          <cell r="B492">
            <v>0.91718699999999997</v>
          </cell>
        </row>
        <row r="493">
          <cell r="A493">
            <v>1081</v>
          </cell>
          <cell r="B493">
            <v>3.0825800000000001</v>
          </cell>
        </row>
        <row r="494">
          <cell r="A494">
            <v>1083</v>
          </cell>
          <cell r="B494">
            <v>85.287000000000006</v>
          </cell>
        </row>
        <row r="495">
          <cell r="A495">
            <v>1084</v>
          </cell>
          <cell r="B495">
            <v>38.004100000000001</v>
          </cell>
        </row>
        <row r="496">
          <cell r="A496">
            <v>1085</v>
          </cell>
          <cell r="B496">
            <v>2.6727599999999998</v>
          </cell>
        </row>
        <row r="497">
          <cell r="A497">
            <v>1086</v>
          </cell>
          <cell r="B497">
            <v>22.8947</v>
          </cell>
        </row>
        <row r="498">
          <cell r="A498">
            <v>1087</v>
          </cell>
          <cell r="B498">
            <v>47.031100000000002</v>
          </cell>
        </row>
        <row r="499">
          <cell r="A499">
            <v>1089</v>
          </cell>
          <cell r="B499">
            <v>5.4326499999999998</v>
          </cell>
        </row>
        <row r="500">
          <cell r="A500">
            <v>1090</v>
          </cell>
          <cell r="B500">
            <v>0.77066699999999999</v>
          </cell>
        </row>
        <row r="501">
          <cell r="A501">
            <v>1091</v>
          </cell>
          <cell r="B501">
            <v>1.95869</v>
          </cell>
        </row>
        <row r="502">
          <cell r="A502">
            <v>1092</v>
          </cell>
          <cell r="B502">
            <v>0.50702999999999998</v>
          </cell>
        </row>
        <row r="503">
          <cell r="A503">
            <v>1093</v>
          </cell>
          <cell r="B503">
            <v>1.98719</v>
          </cell>
        </row>
        <row r="504">
          <cell r="A504">
            <v>1094</v>
          </cell>
          <cell r="B504">
            <v>2.48529</v>
          </cell>
        </row>
        <row r="505">
          <cell r="A505">
            <v>1096</v>
          </cell>
          <cell r="B505">
            <v>5.4257200000000001</v>
          </cell>
        </row>
        <row r="506">
          <cell r="A506">
            <v>1097</v>
          </cell>
          <cell r="B506">
            <v>6.6505200000000002</v>
          </cell>
        </row>
        <row r="507">
          <cell r="A507">
            <v>1099</v>
          </cell>
          <cell r="B507">
            <v>0.890656</v>
          </cell>
        </row>
        <row r="508">
          <cell r="A508">
            <v>1100</v>
          </cell>
          <cell r="B508">
            <v>2.6160700000000001</v>
          </cell>
        </row>
        <row r="509">
          <cell r="A509">
            <v>1101</v>
          </cell>
          <cell r="B509">
            <v>7.7231399999999999</v>
          </cell>
        </row>
        <row r="510">
          <cell r="A510">
            <v>1102</v>
          </cell>
          <cell r="B510">
            <v>1.3066500000000001</v>
          </cell>
        </row>
        <row r="511">
          <cell r="A511">
            <v>1103</v>
          </cell>
          <cell r="B511">
            <v>2.69068</v>
          </cell>
        </row>
        <row r="512">
          <cell r="A512">
            <v>1104</v>
          </cell>
          <cell r="B512">
            <v>5.6225100000000001</v>
          </cell>
        </row>
        <row r="513">
          <cell r="A513">
            <v>1105</v>
          </cell>
          <cell r="B513">
            <v>0.377774</v>
          </cell>
        </row>
        <row r="514">
          <cell r="A514">
            <v>1107</v>
          </cell>
          <cell r="B514">
            <v>0.26360699999999998</v>
          </cell>
        </row>
        <row r="515">
          <cell r="A515">
            <v>1108</v>
          </cell>
          <cell r="B515">
            <v>2.77264</v>
          </cell>
        </row>
        <row r="516">
          <cell r="A516">
            <v>1111</v>
          </cell>
          <cell r="B516">
            <v>6.3929999999999998</v>
          </cell>
        </row>
        <row r="517">
          <cell r="A517">
            <v>1115</v>
          </cell>
          <cell r="B517">
            <v>28.432600000000001</v>
          </cell>
        </row>
        <row r="518">
          <cell r="A518">
            <v>1117</v>
          </cell>
          <cell r="B518">
            <v>3.0525099999999998</v>
          </cell>
        </row>
        <row r="519">
          <cell r="A519">
            <v>1119</v>
          </cell>
          <cell r="B519">
            <v>8.9010400000000001</v>
          </cell>
        </row>
        <row r="520">
          <cell r="A520">
            <v>1120</v>
          </cell>
          <cell r="B520">
            <v>45.2376</v>
          </cell>
        </row>
        <row r="521">
          <cell r="A521">
            <v>1121</v>
          </cell>
          <cell r="B521">
            <v>0.97215600000000002</v>
          </cell>
        </row>
        <row r="522">
          <cell r="A522">
            <v>1122</v>
          </cell>
          <cell r="B522">
            <v>1.7776000000000001</v>
          </cell>
        </row>
        <row r="523">
          <cell r="A523">
            <v>1123</v>
          </cell>
          <cell r="B523">
            <v>5.5524500000000003</v>
          </cell>
        </row>
        <row r="524">
          <cell r="A524">
            <v>1124</v>
          </cell>
          <cell r="B524">
            <v>5.4422600000000001</v>
          </cell>
        </row>
        <row r="525">
          <cell r="A525">
            <v>1125</v>
          </cell>
          <cell r="B525">
            <v>2.68031</v>
          </cell>
        </row>
        <row r="526">
          <cell r="A526">
            <v>1126</v>
          </cell>
          <cell r="B526">
            <v>1.65818</v>
          </cell>
        </row>
        <row r="527">
          <cell r="A527">
            <v>1127</v>
          </cell>
          <cell r="B527">
            <v>5.9927900000000003</v>
          </cell>
        </row>
        <row r="528">
          <cell r="A528">
            <v>1128</v>
          </cell>
          <cell r="B528">
            <v>3.8671000000000002</v>
          </cell>
        </row>
        <row r="529">
          <cell r="A529">
            <v>1129</v>
          </cell>
          <cell r="B529">
            <v>0.90547699999999998</v>
          </cell>
        </row>
        <row r="530">
          <cell r="A530">
            <v>1131</v>
          </cell>
          <cell r="B530">
            <v>4.6853999999999996</v>
          </cell>
        </row>
        <row r="531">
          <cell r="A531">
            <v>1133</v>
          </cell>
          <cell r="B531">
            <v>154.691</v>
          </cell>
        </row>
        <row r="532">
          <cell r="A532">
            <v>1134</v>
          </cell>
          <cell r="B532">
            <v>205.102</v>
          </cell>
        </row>
        <row r="533">
          <cell r="A533">
            <v>1135</v>
          </cell>
          <cell r="B533">
            <v>69.010400000000004</v>
          </cell>
        </row>
        <row r="534">
          <cell r="A534">
            <v>1137</v>
          </cell>
          <cell r="B534">
            <v>14.182499999999999</v>
          </cell>
        </row>
        <row r="535">
          <cell r="A535">
            <v>1141</v>
          </cell>
          <cell r="B535">
            <v>32.836599999999997</v>
          </cell>
        </row>
        <row r="536">
          <cell r="A536">
            <v>1143</v>
          </cell>
          <cell r="B536">
            <v>7.5159099999999999</v>
          </cell>
        </row>
        <row r="537">
          <cell r="A537">
            <v>1144</v>
          </cell>
          <cell r="B537">
            <v>15.3774</v>
          </cell>
        </row>
        <row r="538">
          <cell r="A538">
            <v>1146</v>
          </cell>
          <cell r="B538">
            <v>11.748799999999999</v>
          </cell>
        </row>
        <row r="539">
          <cell r="A539">
            <v>1147</v>
          </cell>
          <cell r="B539">
            <v>2.84775</v>
          </cell>
        </row>
        <row r="540">
          <cell r="A540">
            <v>1148</v>
          </cell>
          <cell r="B540">
            <v>17.9148</v>
          </cell>
        </row>
        <row r="541">
          <cell r="A541">
            <v>1151</v>
          </cell>
          <cell r="B541">
            <v>52.558300000000003</v>
          </cell>
        </row>
        <row r="542">
          <cell r="A542">
            <v>1153</v>
          </cell>
          <cell r="B542">
            <v>127.182</v>
          </cell>
        </row>
        <row r="543">
          <cell r="A543">
            <v>1154</v>
          </cell>
          <cell r="B543">
            <v>19.6279</v>
          </cell>
        </row>
        <row r="544">
          <cell r="A544">
            <v>1155</v>
          </cell>
          <cell r="B544">
            <v>5.5055100000000001</v>
          </cell>
        </row>
        <row r="545">
          <cell r="A545">
            <v>1156</v>
          </cell>
          <cell r="B545">
            <v>47.462800000000001</v>
          </cell>
        </row>
        <row r="546">
          <cell r="A546">
            <v>1157</v>
          </cell>
          <cell r="B546">
            <v>2.0966399999999998</v>
          </cell>
        </row>
        <row r="547">
          <cell r="A547">
            <v>1159</v>
          </cell>
          <cell r="B547">
            <v>2.9990399999999999</v>
          </cell>
        </row>
        <row r="548">
          <cell r="A548">
            <v>1160</v>
          </cell>
          <cell r="B548">
            <v>33.1877</v>
          </cell>
        </row>
        <row r="549">
          <cell r="A549">
            <v>1161</v>
          </cell>
          <cell r="B549">
            <v>0.250444</v>
          </cell>
        </row>
        <row r="550">
          <cell r="A550">
            <v>1162</v>
          </cell>
          <cell r="B550">
            <v>1.4518</v>
          </cell>
        </row>
        <row r="551">
          <cell r="A551">
            <v>1163</v>
          </cell>
          <cell r="B551">
            <v>0.329596</v>
          </cell>
        </row>
        <row r="552">
          <cell r="A552">
            <v>1164</v>
          </cell>
          <cell r="B552">
            <v>0.50085299999999999</v>
          </cell>
        </row>
        <row r="553">
          <cell r="A553">
            <v>1165</v>
          </cell>
          <cell r="B553">
            <v>3.4181400000000002</v>
          </cell>
        </row>
        <row r="554">
          <cell r="A554">
            <v>1166</v>
          </cell>
          <cell r="B554">
            <v>0.59475699999999998</v>
          </cell>
        </row>
        <row r="555">
          <cell r="A555">
            <v>1167</v>
          </cell>
          <cell r="B555">
            <v>121.985</v>
          </cell>
        </row>
        <row r="556">
          <cell r="A556">
            <v>1168</v>
          </cell>
          <cell r="B556">
            <v>7.53254</v>
          </cell>
        </row>
        <row r="557">
          <cell r="A557">
            <v>1169</v>
          </cell>
          <cell r="B557">
            <v>28.6904</v>
          </cell>
        </row>
        <row r="558">
          <cell r="A558">
            <v>1170</v>
          </cell>
          <cell r="B558">
            <v>2.02719</v>
          </cell>
        </row>
        <row r="559">
          <cell r="A559">
            <v>1171</v>
          </cell>
          <cell r="B559">
            <v>50.044899999999998</v>
          </cell>
        </row>
        <row r="560">
          <cell r="A560">
            <v>1175</v>
          </cell>
          <cell r="B560">
            <v>0.34580300000000003</v>
          </cell>
        </row>
        <row r="561">
          <cell r="A561">
            <v>1176</v>
          </cell>
          <cell r="B561">
            <v>2.96055</v>
          </cell>
        </row>
        <row r="562">
          <cell r="A562">
            <v>1177</v>
          </cell>
          <cell r="B562">
            <v>8.4084299999999992</v>
          </cell>
        </row>
        <row r="563">
          <cell r="A563">
            <v>1182</v>
          </cell>
          <cell r="B563">
            <v>2.3313199999999998</v>
          </cell>
        </row>
        <row r="564">
          <cell r="A564">
            <v>1185</v>
          </cell>
          <cell r="B564">
            <v>1.3084899999999999</v>
          </cell>
        </row>
        <row r="565">
          <cell r="A565">
            <v>1186</v>
          </cell>
          <cell r="B565">
            <v>2.5849299999999999</v>
          </cell>
        </row>
        <row r="566">
          <cell r="A566">
            <v>1187</v>
          </cell>
          <cell r="B566">
            <v>1.35154</v>
          </cell>
        </row>
        <row r="567">
          <cell r="A567">
            <v>1189</v>
          </cell>
          <cell r="B567">
            <v>40.014400000000002</v>
          </cell>
        </row>
        <row r="568">
          <cell r="A568">
            <v>1190</v>
          </cell>
          <cell r="B568">
            <v>14.761699999999999</v>
          </cell>
        </row>
        <row r="569">
          <cell r="A569">
            <v>1191</v>
          </cell>
          <cell r="B569">
            <v>0.31573899999999999</v>
          </cell>
        </row>
        <row r="570">
          <cell r="A570">
            <v>1194</v>
          </cell>
          <cell r="B570">
            <v>4.2835900000000002</v>
          </cell>
        </row>
        <row r="571">
          <cell r="A571">
            <v>1195</v>
          </cell>
          <cell r="B571">
            <v>13.7576</v>
          </cell>
        </row>
        <row r="572">
          <cell r="A572">
            <v>1196</v>
          </cell>
          <cell r="B572">
            <v>2.83168</v>
          </cell>
        </row>
        <row r="573">
          <cell r="A573">
            <v>1197</v>
          </cell>
          <cell r="B573">
            <v>15.0707</v>
          </cell>
        </row>
        <row r="574">
          <cell r="A574">
            <v>1198</v>
          </cell>
          <cell r="B574">
            <v>0.29314899999999999</v>
          </cell>
        </row>
        <row r="575">
          <cell r="A575">
            <v>1199</v>
          </cell>
          <cell r="B575">
            <v>1.9073899999999999</v>
          </cell>
        </row>
        <row r="576">
          <cell r="A576">
            <v>1200</v>
          </cell>
          <cell r="B576">
            <v>4.2577699999999998</v>
          </cell>
        </row>
        <row r="577">
          <cell r="A577">
            <v>1203</v>
          </cell>
          <cell r="B577">
            <v>1.1929799999999999</v>
          </cell>
        </row>
        <row r="578">
          <cell r="A578">
            <v>1208</v>
          </cell>
          <cell r="B578">
            <v>21.218800000000002</v>
          </cell>
        </row>
        <row r="579">
          <cell r="A579">
            <v>1211</v>
          </cell>
          <cell r="B579">
            <v>0.34276699999999999</v>
          </cell>
        </row>
        <row r="580">
          <cell r="A580">
            <v>1212</v>
          </cell>
          <cell r="B580">
            <v>0.87881900000000002</v>
          </cell>
        </row>
        <row r="581">
          <cell r="A581">
            <v>1213</v>
          </cell>
          <cell r="B581">
            <v>0.36931000000000003</v>
          </cell>
        </row>
        <row r="582">
          <cell r="A582">
            <v>1214</v>
          </cell>
          <cell r="B582">
            <v>0.944164</v>
          </cell>
        </row>
        <row r="583">
          <cell r="A583">
            <v>1217</v>
          </cell>
          <cell r="B583">
            <v>0.91335500000000003</v>
          </cell>
        </row>
        <row r="584">
          <cell r="A584">
            <v>1219</v>
          </cell>
          <cell r="B584">
            <v>2.4695800000000001</v>
          </cell>
        </row>
        <row r="585">
          <cell r="A585">
            <v>1220</v>
          </cell>
          <cell r="B585">
            <v>1.11757</v>
          </cell>
        </row>
        <row r="586">
          <cell r="A586">
            <v>1222</v>
          </cell>
          <cell r="B586">
            <v>0.74365599999999998</v>
          </cell>
        </row>
        <row r="587">
          <cell r="A587">
            <v>1223</v>
          </cell>
          <cell r="B587">
            <v>0.60955800000000004</v>
          </cell>
        </row>
        <row r="588">
          <cell r="A588">
            <v>1224</v>
          </cell>
          <cell r="B588">
            <v>1.1944699999999999</v>
          </cell>
        </row>
        <row r="589">
          <cell r="A589">
            <v>1225</v>
          </cell>
          <cell r="B589">
            <v>18.173200000000001</v>
          </cell>
        </row>
        <row r="590">
          <cell r="A590">
            <v>2001</v>
          </cell>
          <cell r="B590">
            <v>0.39253199999999999</v>
          </cell>
        </row>
        <row r="591">
          <cell r="A591">
            <v>2002</v>
          </cell>
          <cell r="B591">
            <v>1.12598</v>
          </cell>
        </row>
        <row r="592">
          <cell r="A592">
            <v>2003</v>
          </cell>
          <cell r="B592">
            <v>6.9600400000000002</v>
          </cell>
        </row>
        <row r="593">
          <cell r="A593">
            <v>2004</v>
          </cell>
          <cell r="B593">
            <v>1.0740700000000001</v>
          </cell>
        </row>
        <row r="594">
          <cell r="A594">
            <v>2005</v>
          </cell>
          <cell r="B594">
            <v>1.4004399999999999</v>
          </cell>
        </row>
        <row r="595">
          <cell r="A595">
            <v>2007</v>
          </cell>
          <cell r="B595">
            <v>24.7849</v>
          </cell>
        </row>
        <row r="596">
          <cell r="A596">
            <v>2008</v>
          </cell>
          <cell r="B596">
            <v>44.0306</v>
          </cell>
        </row>
        <row r="597">
          <cell r="A597">
            <v>2009</v>
          </cell>
          <cell r="B597">
            <v>4.7203299999999997</v>
          </cell>
        </row>
        <row r="598">
          <cell r="A598">
            <v>2010</v>
          </cell>
          <cell r="B598">
            <v>1.74492</v>
          </cell>
        </row>
        <row r="599">
          <cell r="A599">
            <v>2011</v>
          </cell>
          <cell r="B599">
            <v>0.81649899999999997</v>
          </cell>
        </row>
        <row r="600">
          <cell r="A600">
            <v>2012</v>
          </cell>
          <cell r="B600">
            <v>9.8005999999999996E-2</v>
          </cell>
        </row>
        <row r="601">
          <cell r="A601">
            <v>2013</v>
          </cell>
          <cell r="B601">
            <v>5.8271100000000002</v>
          </cell>
        </row>
        <row r="602">
          <cell r="A602">
            <v>2014</v>
          </cell>
          <cell r="B602">
            <v>1.29362</v>
          </cell>
        </row>
        <row r="603">
          <cell r="A603">
            <v>2015</v>
          </cell>
          <cell r="B603">
            <v>0.30116999999999999</v>
          </cell>
        </row>
        <row r="604">
          <cell r="A604">
            <v>2016</v>
          </cell>
          <cell r="B604">
            <v>1.5005299999999999</v>
          </cell>
        </row>
        <row r="605">
          <cell r="A605">
            <v>2017</v>
          </cell>
          <cell r="B605">
            <v>0.612904</v>
          </cell>
        </row>
        <row r="606">
          <cell r="A606">
            <v>2018</v>
          </cell>
          <cell r="B606">
            <v>0.30374800000000002</v>
          </cell>
        </row>
        <row r="607">
          <cell r="A607">
            <v>2019</v>
          </cell>
          <cell r="B607">
            <v>0.53625900000000004</v>
          </cell>
        </row>
        <row r="608">
          <cell r="A608">
            <v>2020</v>
          </cell>
          <cell r="B608">
            <v>2.1105100000000001</v>
          </cell>
        </row>
        <row r="609">
          <cell r="A609">
            <v>2021</v>
          </cell>
          <cell r="B609">
            <v>0.37997599999999998</v>
          </cell>
        </row>
        <row r="610">
          <cell r="A610">
            <v>2022</v>
          </cell>
          <cell r="B610">
            <v>218.99</v>
          </cell>
        </row>
        <row r="611">
          <cell r="A611">
            <v>2023</v>
          </cell>
          <cell r="B611">
            <v>0.16365499999999999</v>
          </cell>
        </row>
        <row r="612">
          <cell r="A612">
            <v>2024</v>
          </cell>
          <cell r="B612">
            <v>7.5648300000000002E-2</v>
          </cell>
        </row>
        <row r="613">
          <cell r="A613">
            <v>2025</v>
          </cell>
          <cell r="B613">
            <v>1.6319699999999999</v>
          </cell>
        </row>
        <row r="614">
          <cell r="A614">
            <v>2026</v>
          </cell>
          <cell r="B614">
            <v>8.9748700000000001E-2</v>
          </cell>
        </row>
        <row r="615">
          <cell r="A615">
            <v>2028</v>
          </cell>
          <cell r="B615">
            <v>0.102148</v>
          </cell>
        </row>
        <row r="616">
          <cell r="A616">
            <v>2030</v>
          </cell>
          <cell r="B616">
            <v>1.98044</v>
          </cell>
        </row>
        <row r="617">
          <cell r="A617">
            <v>2031</v>
          </cell>
          <cell r="B617">
            <v>5.1464400000000001</v>
          </cell>
        </row>
        <row r="618">
          <cell r="A618">
            <v>2032</v>
          </cell>
          <cell r="B618">
            <v>0.47457700000000003</v>
          </cell>
        </row>
        <row r="619">
          <cell r="A619">
            <v>2033</v>
          </cell>
          <cell r="B619">
            <v>6.6810799999999997</v>
          </cell>
        </row>
        <row r="620">
          <cell r="A620">
            <v>2034</v>
          </cell>
          <cell r="B620">
            <v>3.5735199999999998</v>
          </cell>
        </row>
        <row r="621">
          <cell r="A621">
            <v>2035</v>
          </cell>
          <cell r="B621">
            <v>3.9948100000000002</v>
          </cell>
        </row>
        <row r="622">
          <cell r="A622">
            <v>2036</v>
          </cell>
          <cell r="B622">
            <v>4.0278200000000002</v>
          </cell>
        </row>
        <row r="623">
          <cell r="A623">
            <v>2037</v>
          </cell>
          <cell r="B623">
            <v>3.5467499999999998</v>
          </cell>
        </row>
        <row r="624">
          <cell r="A624">
            <v>2039</v>
          </cell>
          <cell r="B624">
            <v>1.6770400000000001</v>
          </cell>
        </row>
        <row r="625">
          <cell r="A625">
            <v>2040</v>
          </cell>
          <cell r="B625">
            <v>40.235500000000002</v>
          </cell>
        </row>
        <row r="626">
          <cell r="A626">
            <v>2041</v>
          </cell>
          <cell r="B626">
            <v>2.6443300000000001</v>
          </cell>
        </row>
        <row r="627">
          <cell r="A627">
            <v>2043</v>
          </cell>
          <cell r="B627">
            <v>255.56700000000001</v>
          </cell>
        </row>
        <row r="628">
          <cell r="A628">
            <v>2045</v>
          </cell>
          <cell r="B628">
            <v>9.7194800000000008</v>
          </cell>
        </row>
        <row r="629">
          <cell r="A629">
            <v>2046</v>
          </cell>
          <cell r="B629">
            <v>2.2035800000000001</v>
          </cell>
        </row>
        <row r="630">
          <cell r="A630">
            <v>2050</v>
          </cell>
          <cell r="B630">
            <v>0.98009400000000002</v>
          </cell>
        </row>
        <row r="631">
          <cell r="A631">
            <v>2052</v>
          </cell>
          <cell r="B631">
            <v>9.0792900000000003</v>
          </cell>
        </row>
        <row r="632">
          <cell r="A632">
            <v>2053</v>
          </cell>
          <cell r="B632">
            <v>1.1424799999999999</v>
          </cell>
        </row>
        <row r="633">
          <cell r="A633">
            <v>2054</v>
          </cell>
          <cell r="B633">
            <v>94.850899999999996</v>
          </cell>
        </row>
        <row r="634">
          <cell r="A634">
            <v>2055</v>
          </cell>
          <cell r="B634">
            <v>14.676500000000001</v>
          </cell>
        </row>
        <row r="635">
          <cell r="A635">
            <v>2056</v>
          </cell>
          <cell r="B635">
            <v>8.9509100000000004</v>
          </cell>
        </row>
        <row r="636">
          <cell r="A636">
            <v>2057</v>
          </cell>
          <cell r="B636">
            <v>3.1920000000000002</v>
          </cell>
        </row>
        <row r="637">
          <cell r="A637">
            <v>2058</v>
          </cell>
          <cell r="B637">
            <v>1.3083100000000001</v>
          </cell>
        </row>
        <row r="638">
          <cell r="A638">
            <v>2059</v>
          </cell>
          <cell r="B638">
            <v>0.30631199999999997</v>
          </cell>
        </row>
        <row r="639">
          <cell r="A639">
            <v>2060</v>
          </cell>
          <cell r="B639">
            <v>1.05504</v>
          </cell>
        </row>
        <row r="640">
          <cell r="A640">
            <v>2061</v>
          </cell>
          <cell r="B640">
            <v>1.9452799999999999</v>
          </cell>
        </row>
        <row r="641">
          <cell r="A641">
            <v>2064</v>
          </cell>
          <cell r="B641">
            <v>3.3789400000000001</v>
          </cell>
        </row>
        <row r="642">
          <cell r="A642">
            <v>2065</v>
          </cell>
          <cell r="B642">
            <v>4.7867199999999999</v>
          </cell>
        </row>
        <row r="643">
          <cell r="A643">
            <v>2066</v>
          </cell>
          <cell r="B643">
            <v>2.07281</v>
          </cell>
        </row>
        <row r="644">
          <cell r="A644">
            <v>2074</v>
          </cell>
          <cell r="B644">
            <v>3.58317</v>
          </cell>
        </row>
        <row r="645">
          <cell r="A645">
            <v>2075</v>
          </cell>
          <cell r="B645">
            <v>7.5480400000000003</v>
          </cell>
        </row>
        <row r="646">
          <cell r="A646">
            <v>2076</v>
          </cell>
          <cell r="B646">
            <v>4.9858799999999999</v>
          </cell>
        </row>
        <row r="647">
          <cell r="A647">
            <v>2082</v>
          </cell>
          <cell r="B647">
            <v>0.338779</v>
          </cell>
        </row>
        <row r="648">
          <cell r="A648">
            <v>2084</v>
          </cell>
          <cell r="B648">
            <v>6.1061100000000001</v>
          </cell>
        </row>
        <row r="649">
          <cell r="A649">
            <v>2085</v>
          </cell>
          <cell r="B649">
            <v>9.5430499999999991</v>
          </cell>
        </row>
        <row r="650">
          <cell r="A650">
            <v>2086</v>
          </cell>
          <cell r="B650">
            <v>2.25753</v>
          </cell>
        </row>
        <row r="651">
          <cell r="A651">
            <v>2093</v>
          </cell>
          <cell r="B651">
            <v>2.8146499999999999</v>
          </cell>
        </row>
        <row r="652">
          <cell r="A652">
            <v>2094</v>
          </cell>
          <cell r="B652">
            <v>10.6288</v>
          </cell>
        </row>
        <row r="653">
          <cell r="A653">
            <v>2096</v>
          </cell>
          <cell r="B653">
            <v>2.5564800000000001</v>
          </cell>
        </row>
        <row r="654">
          <cell r="A654">
            <v>2098</v>
          </cell>
          <cell r="B654">
            <v>2.2238199999999999</v>
          </cell>
        </row>
        <row r="655">
          <cell r="A655">
            <v>2099</v>
          </cell>
          <cell r="B655">
            <v>19.953900000000001</v>
          </cell>
        </row>
        <row r="656">
          <cell r="A656">
            <v>2100</v>
          </cell>
          <cell r="B656">
            <v>0.21805099999999999</v>
          </cell>
        </row>
        <row r="657">
          <cell r="A657">
            <v>2102</v>
          </cell>
          <cell r="B657">
            <v>4.4138799999999998</v>
          </cell>
        </row>
        <row r="658">
          <cell r="A658">
            <v>2103</v>
          </cell>
          <cell r="B658">
            <v>52.572699999999998</v>
          </cell>
        </row>
        <row r="659">
          <cell r="A659">
            <v>2104</v>
          </cell>
          <cell r="B659">
            <v>152.601</v>
          </cell>
        </row>
        <row r="660">
          <cell r="A660">
            <v>2113</v>
          </cell>
          <cell r="B660">
            <v>1.2579499999999999</v>
          </cell>
        </row>
        <row r="661">
          <cell r="A661">
            <v>2114</v>
          </cell>
          <cell r="B661">
            <v>4.2203799999999996</v>
          </cell>
        </row>
        <row r="662">
          <cell r="A662">
            <v>2116</v>
          </cell>
          <cell r="B662">
            <v>0.349804</v>
          </cell>
        </row>
        <row r="663">
          <cell r="A663">
            <v>2117</v>
          </cell>
          <cell r="B663">
            <v>1.11846</v>
          </cell>
        </row>
        <row r="664">
          <cell r="A664">
            <v>2119</v>
          </cell>
          <cell r="B664">
            <v>7.5340699999999998</v>
          </cell>
        </row>
        <row r="665">
          <cell r="A665">
            <v>2120</v>
          </cell>
          <cell r="B665">
            <v>5.6749099999999997</v>
          </cell>
        </row>
        <row r="666">
          <cell r="A666">
            <v>2121</v>
          </cell>
          <cell r="B666">
            <v>1.60992</v>
          </cell>
        </row>
        <row r="667">
          <cell r="A667">
            <v>2123</v>
          </cell>
          <cell r="B667">
            <v>11.838100000000001</v>
          </cell>
        </row>
        <row r="668">
          <cell r="A668">
            <v>2124</v>
          </cell>
          <cell r="B668">
            <v>10.071099999999999</v>
          </cell>
        </row>
        <row r="669">
          <cell r="A669">
            <v>2125</v>
          </cell>
          <cell r="B669">
            <v>33.141199999999998</v>
          </cell>
        </row>
        <row r="670">
          <cell r="A670">
            <v>2127</v>
          </cell>
          <cell r="B670">
            <v>15.6065</v>
          </cell>
        </row>
        <row r="671">
          <cell r="A671">
            <v>2130</v>
          </cell>
          <cell r="B671">
            <v>3.4653200000000002</v>
          </cell>
        </row>
        <row r="672">
          <cell r="A672">
            <v>2134</v>
          </cell>
          <cell r="B672">
            <v>7.1906499999999998</v>
          </cell>
        </row>
        <row r="673">
          <cell r="A673">
            <v>2135</v>
          </cell>
          <cell r="B673">
            <v>78.259500000000003</v>
          </cell>
        </row>
        <row r="674">
          <cell r="A674">
            <v>2136</v>
          </cell>
          <cell r="B674">
            <v>16.152999999999999</v>
          </cell>
        </row>
        <row r="675">
          <cell r="A675">
            <v>2137</v>
          </cell>
          <cell r="B675">
            <v>18.0701</v>
          </cell>
        </row>
        <row r="676">
          <cell r="A676">
            <v>2139</v>
          </cell>
          <cell r="B676">
            <v>0.12965399999999999</v>
          </cell>
        </row>
        <row r="677">
          <cell r="A677">
            <v>2142</v>
          </cell>
          <cell r="B677">
            <v>1.51074</v>
          </cell>
        </row>
        <row r="678">
          <cell r="A678">
            <v>2144</v>
          </cell>
          <cell r="B678">
            <v>0.40885100000000002</v>
          </cell>
        </row>
        <row r="679">
          <cell r="A679">
            <v>2146</v>
          </cell>
          <cell r="B679">
            <v>0.24760799999999999</v>
          </cell>
        </row>
        <row r="680">
          <cell r="A680">
            <v>2147</v>
          </cell>
          <cell r="B680">
            <v>4.2831700000000001</v>
          </cell>
        </row>
        <row r="681">
          <cell r="A681">
            <v>2153</v>
          </cell>
          <cell r="B681">
            <v>0.33461600000000002</v>
          </cell>
        </row>
        <row r="682">
          <cell r="A682">
            <v>2155</v>
          </cell>
          <cell r="B682">
            <v>0.71265800000000001</v>
          </cell>
        </row>
        <row r="683">
          <cell r="A683">
            <v>2156</v>
          </cell>
          <cell r="B683">
            <v>11.8811</v>
          </cell>
        </row>
        <row r="684">
          <cell r="A684">
            <v>2157</v>
          </cell>
          <cell r="B684">
            <v>3.4464999999999999</v>
          </cell>
        </row>
        <row r="685">
          <cell r="A685">
            <v>2158</v>
          </cell>
          <cell r="B685">
            <v>0.203455</v>
          </cell>
        </row>
        <row r="686">
          <cell r="A686">
            <v>2159</v>
          </cell>
          <cell r="B686">
            <v>0.283196</v>
          </cell>
        </row>
        <row r="687">
          <cell r="A687">
            <v>2160</v>
          </cell>
          <cell r="B687">
            <v>257.31299999999999</v>
          </cell>
        </row>
        <row r="688">
          <cell r="A688">
            <v>2161</v>
          </cell>
          <cell r="B688">
            <v>1.11388</v>
          </cell>
        </row>
        <row r="689">
          <cell r="A689">
            <v>2162</v>
          </cell>
          <cell r="B689">
            <v>5.0845599999999997</v>
          </cell>
        </row>
        <row r="690">
          <cell r="A690">
            <v>2164</v>
          </cell>
          <cell r="B690">
            <v>72.452699999999993</v>
          </cell>
        </row>
        <row r="691">
          <cell r="A691">
            <v>2166</v>
          </cell>
          <cell r="B691">
            <v>8.5786899999999999</v>
          </cell>
        </row>
        <row r="692">
          <cell r="A692">
            <v>2167</v>
          </cell>
          <cell r="B692">
            <v>253.40700000000001</v>
          </cell>
        </row>
        <row r="693">
          <cell r="A693">
            <v>2174</v>
          </cell>
          <cell r="B693">
            <v>87.128299999999996</v>
          </cell>
        </row>
        <row r="694">
          <cell r="A694">
            <v>2181</v>
          </cell>
          <cell r="B694">
            <v>2.1906099999999999</v>
          </cell>
        </row>
        <row r="695">
          <cell r="A695">
            <v>2182</v>
          </cell>
          <cell r="B695">
            <v>2.5830299999999999</v>
          </cell>
        </row>
        <row r="696">
          <cell r="A696">
            <v>2183</v>
          </cell>
          <cell r="B696">
            <v>16.5441</v>
          </cell>
        </row>
        <row r="697">
          <cell r="A697">
            <v>2184</v>
          </cell>
          <cell r="B697">
            <v>16.6982</v>
          </cell>
        </row>
        <row r="698">
          <cell r="A698">
            <v>2185</v>
          </cell>
          <cell r="B698">
            <v>2.22146</v>
          </cell>
        </row>
        <row r="699">
          <cell r="A699">
            <v>2186</v>
          </cell>
          <cell r="B699">
            <v>5.8397300000000003</v>
          </cell>
        </row>
        <row r="700">
          <cell r="A700">
            <v>2187</v>
          </cell>
          <cell r="B700">
            <v>57.440899999999999</v>
          </cell>
        </row>
        <row r="701">
          <cell r="A701">
            <v>2188</v>
          </cell>
          <cell r="B701">
            <v>15.253299999999999</v>
          </cell>
        </row>
        <row r="702">
          <cell r="A702">
            <v>2189</v>
          </cell>
          <cell r="B702">
            <v>10.6958</v>
          </cell>
        </row>
        <row r="703">
          <cell r="A703">
            <v>2190</v>
          </cell>
          <cell r="B703">
            <v>4.4002499999999998</v>
          </cell>
        </row>
        <row r="704">
          <cell r="A704">
            <v>2191</v>
          </cell>
          <cell r="B704">
            <v>0.96227499999999999</v>
          </cell>
        </row>
        <row r="705">
          <cell r="A705">
            <v>2192</v>
          </cell>
          <cell r="B705">
            <v>16.656300000000002</v>
          </cell>
        </row>
        <row r="706">
          <cell r="A706">
            <v>2193</v>
          </cell>
          <cell r="B706">
            <v>1.0462499999999999</v>
          </cell>
        </row>
        <row r="707">
          <cell r="A707">
            <v>2194</v>
          </cell>
          <cell r="B707">
            <v>0.79015199999999997</v>
          </cell>
        </row>
        <row r="708">
          <cell r="A708">
            <v>2195</v>
          </cell>
          <cell r="B708">
            <v>0.33091700000000002</v>
          </cell>
        </row>
        <row r="709">
          <cell r="A709">
            <v>2196</v>
          </cell>
          <cell r="B709">
            <v>1.01562</v>
          </cell>
        </row>
        <row r="710">
          <cell r="A710">
            <v>2197</v>
          </cell>
          <cell r="B710">
            <v>0.4355</v>
          </cell>
        </row>
        <row r="711">
          <cell r="A711">
            <v>2198</v>
          </cell>
          <cell r="B711">
            <v>3.6094499999999998</v>
          </cell>
        </row>
        <row r="712">
          <cell r="A712">
            <v>2199</v>
          </cell>
          <cell r="B712">
            <v>0.70756300000000005</v>
          </cell>
        </row>
        <row r="713">
          <cell r="A713">
            <v>2200</v>
          </cell>
          <cell r="B713">
            <v>1.1536</v>
          </cell>
        </row>
        <row r="714">
          <cell r="A714">
            <v>2201</v>
          </cell>
          <cell r="B714">
            <v>0.83571499999999999</v>
          </cell>
        </row>
        <row r="715">
          <cell r="A715">
            <v>2202</v>
          </cell>
          <cell r="B715">
            <v>0.54174299999999997</v>
          </cell>
        </row>
        <row r="716">
          <cell r="A716">
            <v>2203</v>
          </cell>
          <cell r="B716">
            <v>1.58511</v>
          </cell>
        </row>
        <row r="717">
          <cell r="A717">
            <v>2204</v>
          </cell>
          <cell r="B717">
            <v>2.1573000000000002</v>
          </cell>
        </row>
        <row r="718">
          <cell r="A718">
            <v>2205</v>
          </cell>
          <cell r="B718">
            <v>0.27608199999999999</v>
          </cell>
        </row>
        <row r="719">
          <cell r="A719">
            <v>2206</v>
          </cell>
          <cell r="B719">
            <v>62.976799999999997</v>
          </cell>
        </row>
        <row r="720">
          <cell r="A720">
            <v>2207</v>
          </cell>
          <cell r="B720">
            <v>0.68208400000000002</v>
          </cell>
        </row>
        <row r="721">
          <cell r="A721">
            <v>2208</v>
          </cell>
          <cell r="B721">
            <v>11.9269</v>
          </cell>
        </row>
        <row r="722">
          <cell r="A722">
            <v>2209</v>
          </cell>
          <cell r="B722">
            <v>2.8728600000000002</v>
          </cell>
        </row>
        <row r="723">
          <cell r="A723">
            <v>2210</v>
          </cell>
          <cell r="B723">
            <v>6.0942600000000002</v>
          </cell>
        </row>
        <row r="724">
          <cell r="A724">
            <v>2211</v>
          </cell>
          <cell r="B724">
            <v>1.6422099999999999</v>
          </cell>
        </row>
        <row r="725">
          <cell r="A725">
            <v>2212</v>
          </cell>
          <cell r="B725">
            <v>126.29</v>
          </cell>
        </row>
      </sheetData>
      <sheetData sheetId="3">
        <row r="2">
          <cell r="A2">
            <v>13</v>
          </cell>
          <cell r="B2">
            <v>50</v>
          </cell>
        </row>
        <row r="3">
          <cell r="A3">
            <v>44</v>
          </cell>
          <cell r="B3">
            <v>60</v>
          </cell>
        </row>
        <row r="4">
          <cell r="A4">
            <v>47</v>
          </cell>
          <cell r="B4">
            <v>70</v>
          </cell>
        </row>
        <row r="5">
          <cell r="A5">
            <v>49</v>
          </cell>
          <cell r="B5">
            <v>35</v>
          </cell>
        </row>
        <row r="6">
          <cell r="A6">
            <v>52</v>
          </cell>
          <cell r="B6">
            <v>70</v>
          </cell>
        </row>
        <row r="7">
          <cell r="A7">
            <v>53</v>
          </cell>
          <cell r="B7">
            <v>100</v>
          </cell>
        </row>
        <row r="8">
          <cell r="A8">
            <v>54</v>
          </cell>
          <cell r="B8">
            <v>50</v>
          </cell>
        </row>
        <row r="9">
          <cell r="A9">
            <v>58</v>
          </cell>
          <cell r="B9">
            <v>35</v>
          </cell>
        </row>
        <row r="10">
          <cell r="A10">
            <v>60</v>
          </cell>
          <cell r="B10">
            <v>60</v>
          </cell>
        </row>
        <row r="11">
          <cell r="A11">
            <v>66</v>
          </cell>
          <cell r="B11">
            <v>50</v>
          </cell>
        </row>
        <row r="12">
          <cell r="A12">
            <v>68</v>
          </cell>
          <cell r="B12">
            <v>35</v>
          </cell>
        </row>
        <row r="13">
          <cell r="A13">
            <v>71</v>
          </cell>
          <cell r="B13">
            <v>35</v>
          </cell>
        </row>
        <row r="14">
          <cell r="A14">
            <v>76</v>
          </cell>
          <cell r="B14">
            <v>50</v>
          </cell>
        </row>
        <row r="15">
          <cell r="A15">
            <v>84</v>
          </cell>
          <cell r="B15">
            <v>50</v>
          </cell>
        </row>
        <row r="16">
          <cell r="A16">
            <v>85</v>
          </cell>
          <cell r="B16">
            <v>50</v>
          </cell>
        </row>
        <row r="17">
          <cell r="A17">
            <v>87</v>
          </cell>
          <cell r="B17">
            <v>60</v>
          </cell>
        </row>
        <row r="18">
          <cell r="A18">
            <v>89</v>
          </cell>
          <cell r="B18">
            <v>50</v>
          </cell>
        </row>
        <row r="19">
          <cell r="A19">
            <v>92</v>
          </cell>
          <cell r="B19">
            <v>60</v>
          </cell>
        </row>
        <row r="20">
          <cell r="A20">
            <v>96</v>
          </cell>
          <cell r="B20">
            <v>60</v>
          </cell>
        </row>
        <row r="21">
          <cell r="A21">
            <v>97</v>
          </cell>
          <cell r="B21">
            <v>50</v>
          </cell>
        </row>
        <row r="22">
          <cell r="A22">
            <v>116</v>
          </cell>
          <cell r="B22">
            <v>35</v>
          </cell>
        </row>
        <row r="23">
          <cell r="A23">
            <v>119</v>
          </cell>
          <cell r="B23">
            <v>70</v>
          </cell>
        </row>
        <row r="24">
          <cell r="A24">
            <v>123</v>
          </cell>
          <cell r="B24">
            <v>50</v>
          </cell>
        </row>
        <row r="25">
          <cell r="A25">
            <v>124</v>
          </cell>
          <cell r="B25">
            <v>50</v>
          </cell>
        </row>
        <row r="26">
          <cell r="A26">
            <v>127</v>
          </cell>
          <cell r="B26">
            <v>50</v>
          </cell>
        </row>
        <row r="27">
          <cell r="A27">
            <v>130</v>
          </cell>
          <cell r="B27">
            <v>50</v>
          </cell>
        </row>
        <row r="28">
          <cell r="A28">
            <v>133</v>
          </cell>
          <cell r="B28">
            <v>50</v>
          </cell>
        </row>
        <row r="29">
          <cell r="A29">
            <v>135</v>
          </cell>
          <cell r="B29">
            <v>50</v>
          </cell>
        </row>
        <row r="30">
          <cell r="A30">
            <v>138</v>
          </cell>
          <cell r="B30">
            <v>35</v>
          </cell>
        </row>
        <row r="31">
          <cell r="A31">
            <v>140</v>
          </cell>
          <cell r="B31">
            <v>50</v>
          </cell>
        </row>
        <row r="32">
          <cell r="A32">
            <v>141</v>
          </cell>
          <cell r="B32">
            <v>60</v>
          </cell>
        </row>
        <row r="33">
          <cell r="A33">
            <v>142</v>
          </cell>
          <cell r="B33">
            <v>35</v>
          </cell>
        </row>
        <row r="34">
          <cell r="A34">
            <v>143</v>
          </cell>
          <cell r="B34">
            <v>60</v>
          </cell>
        </row>
        <row r="35">
          <cell r="A35">
            <v>149</v>
          </cell>
          <cell r="B35">
            <v>60</v>
          </cell>
        </row>
        <row r="36">
          <cell r="A36">
            <v>150</v>
          </cell>
          <cell r="B36">
            <v>50</v>
          </cell>
        </row>
        <row r="37">
          <cell r="A37">
            <v>152</v>
          </cell>
          <cell r="B37">
            <v>35</v>
          </cell>
        </row>
        <row r="38">
          <cell r="A38">
            <v>153</v>
          </cell>
          <cell r="B38">
            <v>35</v>
          </cell>
        </row>
        <row r="39">
          <cell r="A39">
            <v>154</v>
          </cell>
          <cell r="B39">
            <v>50</v>
          </cell>
        </row>
        <row r="40">
          <cell r="A40">
            <v>155</v>
          </cell>
          <cell r="B40">
            <v>35</v>
          </cell>
        </row>
        <row r="41">
          <cell r="A41">
            <v>156</v>
          </cell>
          <cell r="B41">
            <v>50</v>
          </cell>
        </row>
        <row r="42">
          <cell r="A42">
            <v>158</v>
          </cell>
          <cell r="B42">
            <v>50</v>
          </cell>
        </row>
        <row r="43">
          <cell r="A43">
            <v>163</v>
          </cell>
          <cell r="B43">
            <v>60</v>
          </cell>
        </row>
        <row r="44">
          <cell r="A44">
            <v>165</v>
          </cell>
          <cell r="B44">
            <v>50</v>
          </cell>
        </row>
        <row r="45">
          <cell r="A45">
            <v>170</v>
          </cell>
          <cell r="B45">
            <v>50</v>
          </cell>
        </row>
        <row r="46">
          <cell r="A46">
            <v>171</v>
          </cell>
          <cell r="B46">
            <v>70</v>
          </cell>
        </row>
        <row r="47">
          <cell r="A47">
            <v>172</v>
          </cell>
          <cell r="B47">
            <v>50</v>
          </cell>
        </row>
        <row r="48">
          <cell r="A48">
            <v>173</v>
          </cell>
          <cell r="B48">
            <v>50</v>
          </cell>
        </row>
        <row r="49">
          <cell r="A49">
            <v>174</v>
          </cell>
          <cell r="B49">
            <v>50</v>
          </cell>
        </row>
        <row r="50">
          <cell r="A50">
            <v>177</v>
          </cell>
          <cell r="B50">
            <v>35</v>
          </cell>
        </row>
        <row r="51">
          <cell r="A51">
            <v>178</v>
          </cell>
          <cell r="B51">
            <v>50</v>
          </cell>
        </row>
        <row r="52">
          <cell r="A52">
            <v>179</v>
          </cell>
          <cell r="B52">
            <v>60</v>
          </cell>
        </row>
        <row r="53">
          <cell r="A53">
            <v>180</v>
          </cell>
          <cell r="B53">
            <v>50</v>
          </cell>
        </row>
        <row r="54">
          <cell r="A54">
            <v>182</v>
          </cell>
          <cell r="B54">
            <v>50</v>
          </cell>
        </row>
        <row r="55">
          <cell r="A55">
            <v>183</v>
          </cell>
          <cell r="B55">
            <v>50</v>
          </cell>
        </row>
        <row r="56">
          <cell r="A56">
            <v>188</v>
          </cell>
          <cell r="B56">
            <v>60</v>
          </cell>
        </row>
        <row r="57">
          <cell r="A57">
            <v>194</v>
          </cell>
          <cell r="B57">
            <v>50</v>
          </cell>
        </row>
        <row r="58">
          <cell r="A58">
            <v>195</v>
          </cell>
          <cell r="B58">
            <v>50</v>
          </cell>
        </row>
        <row r="59">
          <cell r="A59">
            <v>202</v>
          </cell>
          <cell r="B59">
            <v>50</v>
          </cell>
        </row>
        <row r="60">
          <cell r="A60">
            <v>205</v>
          </cell>
          <cell r="B60">
            <v>50</v>
          </cell>
        </row>
        <row r="61">
          <cell r="A61">
            <v>206</v>
          </cell>
          <cell r="B61">
            <v>70</v>
          </cell>
        </row>
        <row r="62">
          <cell r="A62">
            <v>210</v>
          </cell>
          <cell r="B62">
            <v>35</v>
          </cell>
        </row>
        <row r="63">
          <cell r="A63">
            <v>211</v>
          </cell>
          <cell r="B63">
            <v>50</v>
          </cell>
        </row>
        <row r="64">
          <cell r="A64">
            <v>213</v>
          </cell>
          <cell r="B64">
            <v>50</v>
          </cell>
        </row>
        <row r="65">
          <cell r="A65">
            <v>214</v>
          </cell>
          <cell r="B65">
            <v>50</v>
          </cell>
        </row>
        <row r="66">
          <cell r="A66">
            <v>216</v>
          </cell>
          <cell r="B66">
            <v>50</v>
          </cell>
        </row>
        <row r="67">
          <cell r="A67">
            <v>223</v>
          </cell>
          <cell r="B67">
            <v>70</v>
          </cell>
        </row>
        <row r="68">
          <cell r="A68">
            <v>230</v>
          </cell>
          <cell r="B68">
            <v>50</v>
          </cell>
        </row>
        <row r="69">
          <cell r="A69">
            <v>231</v>
          </cell>
          <cell r="B69">
            <v>50</v>
          </cell>
        </row>
        <row r="70">
          <cell r="A70">
            <v>232</v>
          </cell>
          <cell r="B70">
            <v>50</v>
          </cell>
        </row>
        <row r="71">
          <cell r="A71">
            <v>235</v>
          </cell>
          <cell r="B71">
            <v>50</v>
          </cell>
        </row>
        <row r="72">
          <cell r="A72">
            <v>238</v>
          </cell>
          <cell r="B72">
            <v>70</v>
          </cell>
        </row>
        <row r="73">
          <cell r="A73">
            <v>239</v>
          </cell>
          <cell r="B73">
            <v>50</v>
          </cell>
        </row>
        <row r="74">
          <cell r="A74">
            <v>243</v>
          </cell>
          <cell r="B74">
            <v>60</v>
          </cell>
        </row>
        <row r="75">
          <cell r="A75">
            <v>244</v>
          </cell>
          <cell r="B75">
            <v>50</v>
          </cell>
        </row>
        <row r="76">
          <cell r="A76">
            <v>245</v>
          </cell>
          <cell r="B76">
            <v>50</v>
          </cell>
        </row>
        <row r="77">
          <cell r="A77">
            <v>248</v>
          </cell>
          <cell r="B77">
            <v>50</v>
          </cell>
        </row>
        <row r="78">
          <cell r="A78">
            <v>249</v>
          </cell>
          <cell r="B78">
            <v>60</v>
          </cell>
        </row>
        <row r="79">
          <cell r="A79">
            <v>250</v>
          </cell>
          <cell r="B79">
            <v>50</v>
          </cell>
        </row>
        <row r="80">
          <cell r="A80">
            <v>253</v>
          </cell>
          <cell r="B80">
            <v>50</v>
          </cell>
        </row>
        <row r="81">
          <cell r="A81">
            <v>254</v>
          </cell>
          <cell r="B81">
            <v>50</v>
          </cell>
        </row>
        <row r="82">
          <cell r="A82">
            <v>255</v>
          </cell>
          <cell r="B82">
            <v>50</v>
          </cell>
        </row>
        <row r="83">
          <cell r="A83">
            <v>257</v>
          </cell>
          <cell r="B83">
            <v>100</v>
          </cell>
        </row>
        <row r="84">
          <cell r="A84">
            <v>258</v>
          </cell>
          <cell r="B84">
            <v>50</v>
          </cell>
        </row>
        <row r="85">
          <cell r="A85">
            <v>259</v>
          </cell>
          <cell r="B85">
            <v>50</v>
          </cell>
        </row>
        <row r="86">
          <cell r="A86">
            <v>263</v>
          </cell>
          <cell r="B86">
            <v>50</v>
          </cell>
        </row>
        <row r="87">
          <cell r="A87">
            <v>266</v>
          </cell>
          <cell r="B87">
            <v>50</v>
          </cell>
        </row>
        <row r="88">
          <cell r="A88">
            <v>269</v>
          </cell>
          <cell r="B88">
            <v>50</v>
          </cell>
        </row>
        <row r="89">
          <cell r="A89">
            <v>272</v>
          </cell>
          <cell r="B89">
            <v>35</v>
          </cell>
        </row>
        <row r="90">
          <cell r="A90">
            <v>273</v>
          </cell>
          <cell r="B90">
            <v>60</v>
          </cell>
        </row>
        <row r="91">
          <cell r="A91">
            <v>274</v>
          </cell>
          <cell r="B91">
            <v>50</v>
          </cell>
        </row>
        <row r="92">
          <cell r="A92">
            <v>276</v>
          </cell>
          <cell r="B92">
            <v>60</v>
          </cell>
        </row>
        <row r="93">
          <cell r="A93">
            <v>278</v>
          </cell>
          <cell r="B93">
            <v>50</v>
          </cell>
        </row>
        <row r="94">
          <cell r="A94">
            <v>283</v>
          </cell>
          <cell r="B94">
            <v>50</v>
          </cell>
        </row>
        <row r="95">
          <cell r="A95">
            <v>284</v>
          </cell>
          <cell r="B95">
            <v>35</v>
          </cell>
        </row>
        <row r="96">
          <cell r="A96">
            <v>287</v>
          </cell>
          <cell r="B96">
            <v>50</v>
          </cell>
        </row>
        <row r="97">
          <cell r="A97">
            <v>288</v>
          </cell>
          <cell r="B97">
            <v>50</v>
          </cell>
        </row>
        <row r="98">
          <cell r="A98">
            <v>291</v>
          </cell>
          <cell r="B98">
            <v>50</v>
          </cell>
        </row>
        <row r="99">
          <cell r="A99">
            <v>293</v>
          </cell>
          <cell r="B99">
            <v>50</v>
          </cell>
        </row>
        <row r="100">
          <cell r="A100">
            <v>298</v>
          </cell>
          <cell r="B100">
            <v>50</v>
          </cell>
        </row>
        <row r="101">
          <cell r="A101">
            <v>299</v>
          </cell>
          <cell r="B101">
            <v>60</v>
          </cell>
        </row>
        <row r="102">
          <cell r="A102">
            <v>300</v>
          </cell>
          <cell r="B102">
            <v>50</v>
          </cell>
        </row>
        <row r="103">
          <cell r="A103">
            <v>301</v>
          </cell>
          <cell r="B103">
            <v>50</v>
          </cell>
        </row>
        <row r="104">
          <cell r="A104">
            <v>308</v>
          </cell>
          <cell r="B104">
            <v>35</v>
          </cell>
        </row>
        <row r="105">
          <cell r="A105">
            <v>310</v>
          </cell>
          <cell r="B105">
            <v>50</v>
          </cell>
        </row>
        <row r="106">
          <cell r="A106">
            <v>311</v>
          </cell>
          <cell r="B106">
            <v>50</v>
          </cell>
        </row>
        <row r="107">
          <cell r="A107">
            <v>313</v>
          </cell>
          <cell r="B107">
            <v>70</v>
          </cell>
        </row>
        <row r="108">
          <cell r="A108">
            <v>315</v>
          </cell>
          <cell r="B108">
            <v>50</v>
          </cell>
        </row>
        <row r="109">
          <cell r="A109">
            <v>317</v>
          </cell>
          <cell r="B109">
            <v>50</v>
          </cell>
        </row>
        <row r="110">
          <cell r="A110">
            <v>318</v>
          </cell>
          <cell r="B110">
            <v>50</v>
          </cell>
        </row>
        <row r="111">
          <cell r="A111">
            <v>319</v>
          </cell>
          <cell r="B111">
            <v>50</v>
          </cell>
        </row>
        <row r="112">
          <cell r="A112">
            <v>321</v>
          </cell>
          <cell r="B112">
            <v>50</v>
          </cell>
        </row>
        <row r="113">
          <cell r="A113">
            <v>322</v>
          </cell>
          <cell r="B113">
            <v>50</v>
          </cell>
        </row>
        <row r="114">
          <cell r="A114">
            <v>323</v>
          </cell>
          <cell r="B114">
            <v>50</v>
          </cell>
        </row>
        <row r="115">
          <cell r="A115">
            <v>324</v>
          </cell>
          <cell r="B115">
            <v>50</v>
          </cell>
        </row>
        <row r="116">
          <cell r="A116">
            <v>326</v>
          </cell>
          <cell r="B116">
            <v>35</v>
          </cell>
        </row>
        <row r="117">
          <cell r="A117">
            <v>328</v>
          </cell>
          <cell r="B117">
            <v>35</v>
          </cell>
        </row>
        <row r="118">
          <cell r="A118">
            <v>329</v>
          </cell>
          <cell r="B118">
            <v>60</v>
          </cell>
        </row>
        <row r="119">
          <cell r="A119">
            <v>330</v>
          </cell>
          <cell r="B119">
            <v>50</v>
          </cell>
        </row>
        <row r="120">
          <cell r="A120">
            <v>331</v>
          </cell>
          <cell r="B120">
            <v>50</v>
          </cell>
        </row>
        <row r="121">
          <cell r="A121">
            <v>332</v>
          </cell>
          <cell r="B121">
            <v>50</v>
          </cell>
        </row>
        <row r="122">
          <cell r="A122">
            <v>334</v>
          </cell>
          <cell r="B122">
            <v>60</v>
          </cell>
        </row>
        <row r="123">
          <cell r="A123">
            <v>337</v>
          </cell>
          <cell r="B123">
            <v>50</v>
          </cell>
        </row>
        <row r="124">
          <cell r="A124">
            <v>340</v>
          </cell>
          <cell r="B124">
            <v>50</v>
          </cell>
        </row>
        <row r="125">
          <cell r="A125">
            <v>342</v>
          </cell>
          <cell r="B125">
            <v>60</v>
          </cell>
        </row>
        <row r="126">
          <cell r="A126">
            <v>344</v>
          </cell>
          <cell r="B126">
            <v>50</v>
          </cell>
        </row>
        <row r="127">
          <cell r="A127">
            <v>347</v>
          </cell>
          <cell r="B127">
            <v>50</v>
          </cell>
        </row>
        <row r="128">
          <cell r="A128">
            <v>348</v>
          </cell>
          <cell r="B128">
            <v>50</v>
          </cell>
        </row>
        <row r="129">
          <cell r="A129">
            <v>349</v>
          </cell>
          <cell r="B129">
            <v>50</v>
          </cell>
        </row>
        <row r="130">
          <cell r="A130">
            <v>350</v>
          </cell>
          <cell r="B130">
            <v>70</v>
          </cell>
        </row>
        <row r="131">
          <cell r="A131">
            <v>351</v>
          </cell>
          <cell r="B131">
            <v>50</v>
          </cell>
        </row>
        <row r="132">
          <cell r="A132">
            <v>355</v>
          </cell>
          <cell r="B132">
            <v>50</v>
          </cell>
        </row>
        <row r="133">
          <cell r="A133">
            <v>359</v>
          </cell>
          <cell r="B133">
            <v>50</v>
          </cell>
        </row>
        <row r="134">
          <cell r="A134">
            <v>360</v>
          </cell>
          <cell r="B134">
            <v>50</v>
          </cell>
        </row>
        <row r="135">
          <cell r="A135">
            <v>362</v>
          </cell>
          <cell r="B135">
            <v>50</v>
          </cell>
        </row>
        <row r="136">
          <cell r="A136">
            <v>363</v>
          </cell>
          <cell r="B136">
            <v>60</v>
          </cell>
        </row>
        <row r="137">
          <cell r="A137">
            <v>364</v>
          </cell>
          <cell r="B137">
            <v>50</v>
          </cell>
        </row>
        <row r="138">
          <cell r="A138">
            <v>372</v>
          </cell>
          <cell r="B138">
            <v>35</v>
          </cell>
        </row>
        <row r="139">
          <cell r="A139">
            <v>373</v>
          </cell>
          <cell r="B139">
            <v>35</v>
          </cell>
        </row>
        <row r="140">
          <cell r="A140">
            <v>376</v>
          </cell>
          <cell r="B140">
            <v>60</v>
          </cell>
        </row>
        <row r="141">
          <cell r="A141">
            <v>377</v>
          </cell>
          <cell r="B141">
            <v>60</v>
          </cell>
        </row>
        <row r="142">
          <cell r="A142">
            <v>383</v>
          </cell>
          <cell r="B142">
            <v>35</v>
          </cell>
        </row>
        <row r="143">
          <cell r="A143">
            <v>388</v>
          </cell>
          <cell r="B143">
            <v>35</v>
          </cell>
        </row>
        <row r="144">
          <cell r="A144">
            <v>417</v>
          </cell>
          <cell r="B144">
            <v>50</v>
          </cell>
        </row>
        <row r="145">
          <cell r="A145">
            <v>422</v>
          </cell>
          <cell r="B145">
            <v>60</v>
          </cell>
        </row>
        <row r="146">
          <cell r="A146">
            <v>425</v>
          </cell>
          <cell r="B146">
            <v>60</v>
          </cell>
        </row>
        <row r="147">
          <cell r="A147">
            <v>427</v>
          </cell>
          <cell r="B147">
            <v>35</v>
          </cell>
        </row>
        <row r="148">
          <cell r="A148">
            <v>432</v>
          </cell>
          <cell r="B148">
            <v>35</v>
          </cell>
        </row>
        <row r="149">
          <cell r="A149">
            <v>435</v>
          </cell>
          <cell r="B149">
            <v>50</v>
          </cell>
        </row>
        <row r="150">
          <cell r="A150">
            <v>438</v>
          </cell>
          <cell r="B150">
            <v>60</v>
          </cell>
        </row>
        <row r="151">
          <cell r="A151">
            <v>439</v>
          </cell>
          <cell r="B151">
            <v>60</v>
          </cell>
        </row>
        <row r="152">
          <cell r="A152">
            <v>441</v>
          </cell>
          <cell r="B152">
            <v>50</v>
          </cell>
        </row>
        <row r="153">
          <cell r="A153">
            <v>447</v>
          </cell>
          <cell r="B153">
            <v>50</v>
          </cell>
        </row>
        <row r="154">
          <cell r="A154">
            <v>457</v>
          </cell>
          <cell r="B154">
            <v>35</v>
          </cell>
        </row>
        <row r="155">
          <cell r="A155">
            <v>459</v>
          </cell>
          <cell r="B155">
            <v>60</v>
          </cell>
        </row>
        <row r="156">
          <cell r="A156">
            <v>472</v>
          </cell>
          <cell r="B156">
            <v>70</v>
          </cell>
        </row>
        <row r="157">
          <cell r="A157">
            <v>474</v>
          </cell>
          <cell r="B157">
            <v>35</v>
          </cell>
        </row>
        <row r="158">
          <cell r="A158">
            <v>476</v>
          </cell>
          <cell r="B158">
            <v>60</v>
          </cell>
        </row>
        <row r="159">
          <cell r="A159">
            <v>477</v>
          </cell>
          <cell r="B159">
            <v>50</v>
          </cell>
        </row>
        <row r="160">
          <cell r="A160">
            <v>478</v>
          </cell>
          <cell r="B160">
            <v>60</v>
          </cell>
        </row>
        <row r="161">
          <cell r="A161">
            <v>480</v>
          </cell>
          <cell r="B161">
            <v>60</v>
          </cell>
        </row>
        <row r="162">
          <cell r="A162">
            <v>481</v>
          </cell>
          <cell r="B162">
            <v>35</v>
          </cell>
        </row>
        <row r="163">
          <cell r="A163">
            <v>482</v>
          </cell>
          <cell r="B163">
            <v>50</v>
          </cell>
        </row>
        <row r="164">
          <cell r="A164">
            <v>483</v>
          </cell>
          <cell r="B164">
            <v>60</v>
          </cell>
        </row>
        <row r="165">
          <cell r="A165">
            <v>484</v>
          </cell>
          <cell r="B165">
            <v>50</v>
          </cell>
        </row>
        <row r="166">
          <cell r="A166">
            <v>485</v>
          </cell>
          <cell r="B166">
            <v>60</v>
          </cell>
        </row>
        <row r="167">
          <cell r="A167">
            <v>486</v>
          </cell>
          <cell r="B167">
            <v>70</v>
          </cell>
        </row>
        <row r="168">
          <cell r="A168">
            <v>488</v>
          </cell>
          <cell r="B168">
            <v>50</v>
          </cell>
        </row>
        <row r="169">
          <cell r="A169">
            <v>490</v>
          </cell>
          <cell r="B169">
            <v>50</v>
          </cell>
        </row>
        <row r="170">
          <cell r="A170">
            <v>491</v>
          </cell>
          <cell r="B170">
            <v>35</v>
          </cell>
        </row>
        <row r="171">
          <cell r="A171">
            <v>493</v>
          </cell>
          <cell r="B171">
            <v>60</v>
          </cell>
        </row>
        <row r="172">
          <cell r="A172">
            <v>494</v>
          </cell>
          <cell r="B172">
            <v>70</v>
          </cell>
        </row>
        <row r="173">
          <cell r="A173">
            <v>495</v>
          </cell>
          <cell r="B173">
            <v>70</v>
          </cell>
        </row>
        <row r="174">
          <cell r="A174">
            <v>496</v>
          </cell>
          <cell r="B174">
            <v>35</v>
          </cell>
        </row>
        <row r="175">
          <cell r="A175">
            <v>497</v>
          </cell>
          <cell r="B175">
            <v>60</v>
          </cell>
        </row>
        <row r="176">
          <cell r="A176">
            <v>499</v>
          </cell>
          <cell r="B176">
            <v>60</v>
          </cell>
        </row>
        <row r="177">
          <cell r="A177">
            <v>500</v>
          </cell>
          <cell r="B177">
            <v>50</v>
          </cell>
        </row>
        <row r="178">
          <cell r="A178">
            <v>501</v>
          </cell>
          <cell r="B178">
            <v>70</v>
          </cell>
        </row>
        <row r="179">
          <cell r="A179">
            <v>502</v>
          </cell>
          <cell r="B179">
            <v>60</v>
          </cell>
        </row>
        <row r="180">
          <cell r="A180">
            <v>503</v>
          </cell>
          <cell r="B180">
            <v>60</v>
          </cell>
        </row>
        <row r="181">
          <cell r="A181">
            <v>504</v>
          </cell>
          <cell r="B181">
            <v>70</v>
          </cell>
        </row>
        <row r="182">
          <cell r="A182">
            <v>505</v>
          </cell>
          <cell r="B182">
            <v>50</v>
          </cell>
        </row>
        <row r="183">
          <cell r="A183">
            <v>506</v>
          </cell>
          <cell r="B183">
            <v>60</v>
          </cell>
        </row>
        <row r="184">
          <cell r="A184">
            <v>507</v>
          </cell>
          <cell r="B184">
            <v>60</v>
          </cell>
        </row>
        <row r="185">
          <cell r="A185">
            <v>508</v>
          </cell>
          <cell r="B185">
            <v>70</v>
          </cell>
        </row>
        <row r="186">
          <cell r="A186">
            <v>509</v>
          </cell>
          <cell r="B186">
            <v>60</v>
          </cell>
        </row>
        <row r="187">
          <cell r="A187">
            <v>510</v>
          </cell>
          <cell r="B187">
            <v>60</v>
          </cell>
        </row>
        <row r="188">
          <cell r="A188">
            <v>511</v>
          </cell>
          <cell r="B188">
            <v>60</v>
          </cell>
        </row>
        <row r="189">
          <cell r="A189">
            <v>512</v>
          </cell>
          <cell r="B189">
            <v>60</v>
          </cell>
        </row>
        <row r="190">
          <cell r="A190">
            <v>513</v>
          </cell>
          <cell r="B190">
            <v>60</v>
          </cell>
        </row>
        <row r="191">
          <cell r="A191">
            <v>514</v>
          </cell>
          <cell r="B191">
            <v>60</v>
          </cell>
        </row>
        <row r="192">
          <cell r="A192">
            <v>515</v>
          </cell>
          <cell r="B192">
            <v>60</v>
          </cell>
        </row>
        <row r="193">
          <cell r="A193">
            <v>516</v>
          </cell>
          <cell r="B193">
            <v>50</v>
          </cell>
        </row>
        <row r="194">
          <cell r="A194">
            <v>517</v>
          </cell>
          <cell r="B194">
            <v>60</v>
          </cell>
        </row>
        <row r="195">
          <cell r="A195">
            <v>518</v>
          </cell>
          <cell r="B195">
            <v>50</v>
          </cell>
        </row>
        <row r="196">
          <cell r="A196">
            <v>519</v>
          </cell>
          <cell r="B196">
            <v>60</v>
          </cell>
        </row>
        <row r="197">
          <cell r="A197">
            <v>520</v>
          </cell>
          <cell r="B197">
            <v>60</v>
          </cell>
        </row>
        <row r="198">
          <cell r="A198">
            <v>522</v>
          </cell>
          <cell r="B198">
            <v>50</v>
          </cell>
        </row>
        <row r="199">
          <cell r="A199">
            <v>523</v>
          </cell>
          <cell r="B199">
            <v>60</v>
          </cell>
        </row>
        <row r="200">
          <cell r="A200">
            <v>524</v>
          </cell>
          <cell r="B200">
            <v>60</v>
          </cell>
        </row>
        <row r="201">
          <cell r="A201">
            <v>525</v>
          </cell>
          <cell r="B201">
            <v>50</v>
          </cell>
        </row>
        <row r="202">
          <cell r="A202">
            <v>526</v>
          </cell>
          <cell r="B202">
            <v>60</v>
          </cell>
        </row>
        <row r="203">
          <cell r="A203">
            <v>527</v>
          </cell>
          <cell r="B203">
            <v>60</v>
          </cell>
        </row>
        <row r="204">
          <cell r="A204">
            <v>529</v>
          </cell>
          <cell r="B204">
            <v>70</v>
          </cell>
        </row>
        <row r="205">
          <cell r="A205">
            <v>530</v>
          </cell>
          <cell r="B205">
            <v>35</v>
          </cell>
        </row>
        <row r="206">
          <cell r="A206">
            <v>531</v>
          </cell>
          <cell r="B206">
            <v>60</v>
          </cell>
        </row>
        <row r="207">
          <cell r="A207">
            <v>532</v>
          </cell>
          <cell r="B207">
            <v>50</v>
          </cell>
        </row>
        <row r="208">
          <cell r="A208">
            <v>533</v>
          </cell>
          <cell r="B208">
            <v>70</v>
          </cell>
        </row>
        <row r="209">
          <cell r="A209">
            <v>534</v>
          </cell>
          <cell r="B209">
            <v>60</v>
          </cell>
        </row>
        <row r="210">
          <cell r="A210">
            <v>535</v>
          </cell>
          <cell r="B210">
            <v>50</v>
          </cell>
        </row>
        <row r="211">
          <cell r="A211">
            <v>537</v>
          </cell>
          <cell r="B211">
            <v>60</v>
          </cell>
        </row>
        <row r="212">
          <cell r="A212">
            <v>538</v>
          </cell>
          <cell r="B212">
            <v>60</v>
          </cell>
        </row>
        <row r="213">
          <cell r="A213">
            <v>539</v>
          </cell>
          <cell r="B213">
            <v>50</v>
          </cell>
        </row>
        <row r="214">
          <cell r="A214">
            <v>541</v>
          </cell>
          <cell r="B214">
            <v>60</v>
          </cell>
        </row>
        <row r="215">
          <cell r="A215">
            <v>542</v>
          </cell>
          <cell r="B215">
            <v>60</v>
          </cell>
        </row>
        <row r="216">
          <cell r="A216">
            <v>543</v>
          </cell>
          <cell r="B216">
            <v>35</v>
          </cell>
        </row>
        <row r="217">
          <cell r="A217">
            <v>544</v>
          </cell>
          <cell r="B217">
            <v>50</v>
          </cell>
        </row>
        <row r="218">
          <cell r="A218">
            <v>545</v>
          </cell>
          <cell r="B218">
            <v>35</v>
          </cell>
        </row>
        <row r="219">
          <cell r="A219">
            <v>546</v>
          </cell>
          <cell r="B219">
            <v>60</v>
          </cell>
        </row>
        <row r="220">
          <cell r="A220">
            <v>547</v>
          </cell>
          <cell r="B220">
            <v>60</v>
          </cell>
        </row>
        <row r="221">
          <cell r="A221">
            <v>549</v>
          </cell>
          <cell r="B221">
            <v>50</v>
          </cell>
        </row>
        <row r="222">
          <cell r="A222">
            <v>550</v>
          </cell>
          <cell r="B222">
            <v>60</v>
          </cell>
        </row>
        <row r="223">
          <cell r="A223">
            <v>551</v>
          </cell>
          <cell r="B223">
            <v>50</v>
          </cell>
        </row>
        <row r="224">
          <cell r="A224">
            <v>552</v>
          </cell>
          <cell r="B224">
            <v>60</v>
          </cell>
        </row>
        <row r="225">
          <cell r="A225">
            <v>554</v>
          </cell>
          <cell r="B225">
            <v>35</v>
          </cell>
        </row>
        <row r="226">
          <cell r="A226">
            <v>555</v>
          </cell>
          <cell r="B226">
            <v>50</v>
          </cell>
        </row>
        <row r="227">
          <cell r="A227">
            <v>561</v>
          </cell>
          <cell r="B227">
            <v>50</v>
          </cell>
        </row>
        <row r="228">
          <cell r="A228">
            <v>566</v>
          </cell>
          <cell r="B228">
            <v>60</v>
          </cell>
        </row>
        <row r="229">
          <cell r="A229">
            <v>567</v>
          </cell>
          <cell r="B229">
            <v>60</v>
          </cell>
        </row>
        <row r="230">
          <cell r="A230">
            <v>568</v>
          </cell>
          <cell r="B230">
            <v>60</v>
          </cell>
        </row>
        <row r="231">
          <cell r="A231">
            <v>569</v>
          </cell>
          <cell r="B231">
            <v>50</v>
          </cell>
        </row>
        <row r="232">
          <cell r="A232">
            <v>573</v>
          </cell>
          <cell r="B232">
            <v>50</v>
          </cell>
        </row>
        <row r="233">
          <cell r="A233">
            <v>574</v>
          </cell>
          <cell r="B233">
            <v>60</v>
          </cell>
        </row>
        <row r="234">
          <cell r="A234">
            <v>577</v>
          </cell>
          <cell r="B234">
            <v>50</v>
          </cell>
        </row>
        <row r="235">
          <cell r="A235">
            <v>578</v>
          </cell>
          <cell r="B235">
            <v>35</v>
          </cell>
        </row>
        <row r="236">
          <cell r="A236">
            <v>579</v>
          </cell>
          <cell r="B236">
            <v>35</v>
          </cell>
        </row>
        <row r="237">
          <cell r="A237">
            <v>580</v>
          </cell>
          <cell r="B237">
            <v>35</v>
          </cell>
        </row>
        <row r="238">
          <cell r="A238">
            <v>581</v>
          </cell>
          <cell r="B238">
            <v>35</v>
          </cell>
        </row>
        <row r="239">
          <cell r="A239">
            <v>582</v>
          </cell>
          <cell r="B239">
            <v>35</v>
          </cell>
        </row>
        <row r="240">
          <cell r="A240">
            <v>584</v>
          </cell>
          <cell r="B240">
            <v>35</v>
          </cell>
        </row>
        <row r="241">
          <cell r="A241">
            <v>585</v>
          </cell>
          <cell r="B241">
            <v>35</v>
          </cell>
        </row>
        <row r="242">
          <cell r="A242">
            <v>586</v>
          </cell>
          <cell r="B242">
            <v>35</v>
          </cell>
        </row>
        <row r="243">
          <cell r="A243">
            <v>594</v>
          </cell>
          <cell r="B243">
            <v>35</v>
          </cell>
        </row>
        <row r="244">
          <cell r="A244">
            <v>598</v>
          </cell>
          <cell r="B244">
            <v>35</v>
          </cell>
        </row>
        <row r="245">
          <cell r="A245">
            <v>600</v>
          </cell>
          <cell r="B245">
            <v>35</v>
          </cell>
        </row>
        <row r="246">
          <cell r="A246">
            <v>602</v>
          </cell>
          <cell r="B246">
            <v>35</v>
          </cell>
        </row>
        <row r="247">
          <cell r="A247">
            <v>603</v>
          </cell>
          <cell r="B247">
            <v>35</v>
          </cell>
        </row>
        <row r="248">
          <cell r="A248">
            <v>605</v>
          </cell>
          <cell r="B248">
            <v>50</v>
          </cell>
        </row>
        <row r="249">
          <cell r="A249">
            <v>606</v>
          </cell>
          <cell r="B249">
            <v>50</v>
          </cell>
        </row>
        <row r="250">
          <cell r="A250">
            <v>607</v>
          </cell>
          <cell r="B250">
            <v>50</v>
          </cell>
        </row>
        <row r="251">
          <cell r="A251">
            <v>609</v>
          </cell>
          <cell r="B251">
            <v>35</v>
          </cell>
        </row>
        <row r="252">
          <cell r="A252">
            <v>613</v>
          </cell>
          <cell r="B252">
            <v>35</v>
          </cell>
        </row>
        <row r="253">
          <cell r="A253">
            <v>616</v>
          </cell>
          <cell r="B253">
            <v>50</v>
          </cell>
        </row>
        <row r="254">
          <cell r="A254">
            <v>620</v>
          </cell>
          <cell r="B254">
            <v>35</v>
          </cell>
        </row>
        <row r="255">
          <cell r="A255">
            <v>622</v>
          </cell>
          <cell r="B255">
            <v>35</v>
          </cell>
        </row>
        <row r="256">
          <cell r="A256">
            <v>623</v>
          </cell>
          <cell r="B256">
            <v>35</v>
          </cell>
        </row>
        <row r="257">
          <cell r="A257">
            <v>624</v>
          </cell>
          <cell r="B257">
            <v>35</v>
          </cell>
        </row>
        <row r="258">
          <cell r="A258">
            <v>626</v>
          </cell>
          <cell r="B258">
            <v>35</v>
          </cell>
        </row>
        <row r="259">
          <cell r="A259">
            <v>628</v>
          </cell>
          <cell r="B259">
            <v>35</v>
          </cell>
        </row>
        <row r="260">
          <cell r="A260">
            <v>629</v>
          </cell>
          <cell r="B260">
            <v>35</v>
          </cell>
        </row>
        <row r="261">
          <cell r="A261">
            <v>647</v>
          </cell>
          <cell r="B261">
            <v>35</v>
          </cell>
        </row>
        <row r="262">
          <cell r="A262">
            <v>650</v>
          </cell>
          <cell r="B262">
            <v>50</v>
          </cell>
        </row>
        <row r="263">
          <cell r="A263">
            <v>653</v>
          </cell>
          <cell r="B263">
            <v>50</v>
          </cell>
        </row>
        <row r="264">
          <cell r="A264">
            <v>654</v>
          </cell>
          <cell r="B264">
            <v>50</v>
          </cell>
        </row>
        <row r="265">
          <cell r="A265">
            <v>657</v>
          </cell>
          <cell r="B265">
            <v>60</v>
          </cell>
        </row>
        <row r="266">
          <cell r="A266">
            <v>658</v>
          </cell>
          <cell r="B266">
            <v>60</v>
          </cell>
        </row>
        <row r="267">
          <cell r="A267">
            <v>662</v>
          </cell>
          <cell r="B267">
            <v>70</v>
          </cell>
        </row>
        <row r="268">
          <cell r="A268">
            <v>664</v>
          </cell>
          <cell r="B268">
            <v>35</v>
          </cell>
        </row>
        <row r="269">
          <cell r="A269">
            <v>665</v>
          </cell>
          <cell r="B269">
            <v>60</v>
          </cell>
        </row>
        <row r="270">
          <cell r="A270">
            <v>666</v>
          </cell>
          <cell r="B270">
            <v>60</v>
          </cell>
        </row>
        <row r="271">
          <cell r="A271">
            <v>667</v>
          </cell>
          <cell r="B271">
            <v>60</v>
          </cell>
        </row>
        <row r="272">
          <cell r="A272">
            <v>668</v>
          </cell>
          <cell r="B272">
            <v>60</v>
          </cell>
        </row>
        <row r="273">
          <cell r="A273">
            <v>670</v>
          </cell>
          <cell r="B273">
            <v>60</v>
          </cell>
        </row>
        <row r="274">
          <cell r="A274">
            <v>676</v>
          </cell>
          <cell r="B274">
            <v>60</v>
          </cell>
        </row>
        <row r="275">
          <cell r="A275">
            <v>677</v>
          </cell>
          <cell r="B275">
            <v>60</v>
          </cell>
        </row>
        <row r="276">
          <cell r="A276">
            <v>678</v>
          </cell>
          <cell r="B276">
            <v>60</v>
          </cell>
        </row>
        <row r="277">
          <cell r="A277">
            <v>680</v>
          </cell>
          <cell r="B277">
            <v>70</v>
          </cell>
        </row>
        <row r="278">
          <cell r="A278">
            <v>686</v>
          </cell>
          <cell r="B278">
            <v>70</v>
          </cell>
        </row>
        <row r="279">
          <cell r="A279">
            <v>692</v>
          </cell>
          <cell r="B279">
            <v>50</v>
          </cell>
        </row>
        <row r="280">
          <cell r="A280">
            <v>696</v>
          </cell>
          <cell r="B280">
            <v>100</v>
          </cell>
        </row>
        <row r="281">
          <cell r="A281">
            <v>698</v>
          </cell>
          <cell r="B281">
            <v>70</v>
          </cell>
        </row>
        <row r="282">
          <cell r="A282">
            <v>699</v>
          </cell>
          <cell r="B282">
            <v>35</v>
          </cell>
        </row>
        <row r="283">
          <cell r="A283">
            <v>703</v>
          </cell>
          <cell r="B283">
            <v>70</v>
          </cell>
        </row>
        <row r="284">
          <cell r="A284">
            <v>705</v>
          </cell>
          <cell r="B284">
            <v>50</v>
          </cell>
        </row>
        <row r="285">
          <cell r="A285">
            <v>706</v>
          </cell>
          <cell r="B285">
            <v>60</v>
          </cell>
        </row>
        <row r="286">
          <cell r="A286">
            <v>707</v>
          </cell>
          <cell r="B286">
            <v>50</v>
          </cell>
        </row>
        <row r="287">
          <cell r="A287">
            <v>708</v>
          </cell>
          <cell r="B287">
            <v>100</v>
          </cell>
        </row>
        <row r="288">
          <cell r="A288">
            <v>709</v>
          </cell>
          <cell r="B288">
            <v>100</v>
          </cell>
        </row>
        <row r="289">
          <cell r="A289">
            <v>710</v>
          </cell>
          <cell r="B289">
            <v>100</v>
          </cell>
        </row>
        <row r="290">
          <cell r="A290">
            <v>714</v>
          </cell>
          <cell r="B290">
            <v>100</v>
          </cell>
        </row>
        <row r="291">
          <cell r="A291">
            <v>716</v>
          </cell>
          <cell r="B291">
            <v>100</v>
          </cell>
        </row>
        <row r="292">
          <cell r="A292">
            <v>719</v>
          </cell>
          <cell r="B292">
            <v>100</v>
          </cell>
        </row>
        <row r="293">
          <cell r="A293">
            <v>720</v>
          </cell>
          <cell r="B293">
            <v>100</v>
          </cell>
        </row>
        <row r="294">
          <cell r="A294">
            <v>721</v>
          </cell>
          <cell r="B294">
            <v>100</v>
          </cell>
        </row>
        <row r="295">
          <cell r="A295">
            <v>723</v>
          </cell>
          <cell r="B295">
            <v>100</v>
          </cell>
        </row>
        <row r="296">
          <cell r="A296">
            <v>726</v>
          </cell>
          <cell r="B296">
            <v>100</v>
          </cell>
        </row>
        <row r="297">
          <cell r="A297">
            <v>727</v>
          </cell>
          <cell r="B297">
            <v>100</v>
          </cell>
        </row>
        <row r="298">
          <cell r="A298">
            <v>731</v>
          </cell>
          <cell r="B298">
            <v>70</v>
          </cell>
        </row>
        <row r="299">
          <cell r="A299">
            <v>732</v>
          </cell>
          <cell r="B299">
            <v>60</v>
          </cell>
        </row>
        <row r="300">
          <cell r="A300">
            <v>734</v>
          </cell>
          <cell r="B300">
            <v>100</v>
          </cell>
        </row>
        <row r="301">
          <cell r="A301">
            <v>737</v>
          </cell>
          <cell r="B301">
            <v>100</v>
          </cell>
        </row>
        <row r="302">
          <cell r="A302">
            <v>738</v>
          </cell>
          <cell r="B302">
            <v>60</v>
          </cell>
        </row>
        <row r="303">
          <cell r="A303">
            <v>739</v>
          </cell>
          <cell r="B303">
            <v>50</v>
          </cell>
        </row>
        <row r="304">
          <cell r="A304">
            <v>740</v>
          </cell>
          <cell r="B304">
            <v>35</v>
          </cell>
        </row>
        <row r="305">
          <cell r="A305">
            <v>743</v>
          </cell>
          <cell r="B305">
            <v>60</v>
          </cell>
        </row>
        <row r="306">
          <cell r="A306">
            <v>744</v>
          </cell>
          <cell r="B306">
            <v>60</v>
          </cell>
        </row>
        <row r="307">
          <cell r="A307">
            <v>747</v>
          </cell>
          <cell r="B307">
            <v>70</v>
          </cell>
        </row>
        <row r="308">
          <cell r="A308">
            <v>749</v>
          </cell>
          <cell r="B308">
            <v>70</v>
          </cell>
        </row>
        <row r="309">
          <cell r="A309">
            <v>751</v>
          </cell>
          <cell r="B309">
            <v>60</v>
          </cell>
        </row>
        <row r="310">
          <cell r="A310">
            <v>763</v>
          </cell>
          <cell r="B310">
            <v>60</v>
          </cell>
        </row>
        <row r="311">
          <cell r="A311">
            <v>775</v>
          </cell>
          <cell r="B311">
            <v>70</v>
          </cell>
        </row>
        <row r="312">
          <cell r="A312">
            <v>784</v>
          </cell>
          <cell r="B312">
            <v>60</v>
          </cell>
        </row>
        <row r="313">
          <cell r="A313">
            <v>786</v>
          </cell>
          <cell r="B313">
            <v>50</v>
          </cell>
        </row>
        <row r="314">
          <cell r="A314">
            <v>788</v>
          </cell>
          <cell r="B314">
            <v>60</v>
          </cell>
        </row>
        <row r="315">
          <cell r="A315">
            <v>791</v>
          </cell>
          <cell r="B315">
            <v>50</v>
          </cell>
        </row>
        <row r="316">
          <cell r="A316">
            <v>793</v>
          </cell>
          <cell r="B316">
            <v>60</v>
          </cell>
        </row>
        <row r="317">
          <cell r="A317">
            <v>794</v>
          </cell>
          <cell r="B317">
            <v>50</v>
          </cell>
        </row>
        <row r="318">
          <cell r="A318">
            <v>795</v>
          </cell>
          <cell r="B318">
            <v>50</v>
          </cell>
        </row>
        <row r="319">
          <cell r="A319">
            <v>796</v>
          </cell>
          <cell r="B319">
            <v>50</v>
          </cell>
        </row>
        <row r="320">
          <cell r="A320">
            <v>797</v>
          </cell>
          <cell r="B320">
            <v>50</v>
          </cell>
        </row>
        <row r="321">
          <cell r="A321">
            <v>800</v>
          </cell>
          <cell r="B321">
            <v>50</v>
          </cell>
        </row>
        <row r="322">
          <cell r="A322">
            <v>806</v>
          </cell>
          <cell r="B322">
            <v>50</v>
          </cell>
        </row>
        <row r="323">
          <cell r="A323">
            <v>809</v>
          </cell>
          <cell r="B323">
            <v>35</v>
          </cell>
        </row>
        <row r="324">
          <cell r="A324">
            <v>810</v>
          </cell>
          <cell r="B324">
            <v>50</v>
          </cell>
        </row>
        <row r="325">
          <cell r="A325">
            <v>813</v>
          </cell>
          <cell r="B325">
            <v>60</v>
          </cell>
        </row>
        <row r="326">
          <cell r="A326">
            <v>814</v>
          </cell>
          <cell r="B326">
            <v>60</v>
          </cell>
        </row>
        <row r="327">
          <cell r="A327">
            <v>815</v>
          </cell>
          <cell r="B327">
            <v>100</v>
          </cell>
        </row>
        <row r="328">
          <cell r="A328">
            <v>816</v>
          </cell>
          <cell r="B328">
            <v>60</v>
          </cell>
        </row>
        <row r="329">
          <cell r="A329">
            <v>817</v>
          </cell>
          <cell r="B329">
            <v>70</v>
          </cell>
        </row>
        <row r="330">
          <cell r="A330">
            <v>821</v>
          </cell>
          <cell r="B330">
            <v>50</v>
          </cell>
        </row>
        <row r="331">
          <cell r="A331">
            <v>853</v>
          </cell>
          <cell r="B331">
            <v>35</v>
          </cell>
        </row>
        <row r="332">
          <cell r="A332">
            <v>854</v>
          </cell>
          <cell r="B332">
            <v>50</v>
          </cell>
        </row>
        <row r="333">
          <cell r="A333">
            <v>857</v>
          </cell>
          <cell r="B333">
            <v>50</v>
          </cell>
        </row>
        <row r="334">
          <cell r="A334">
            <v>863</v>
          </cell>
          <cell r="B334">
            <v>50</v>
          </cell>
        </row>
        <row r="335">
          <cell r="A335">
            <v>864</v>
          </cell>
          <cell r="B335">
            <v>50</v>
          </cell>
        </row>
        <row r="336">
          <cell r="A336">
            <v>867</v>
          </cell>
          <cell r="B336">
            <v>50</v>
          </cell>
        </row>
        <row r="337">
          <cell r="A337">
            <v>868</v>
          </cell>
          <cell r="B337">
            <v>35</v>
          </cell>
        </row>
        <row r="338">
          <cell r="A338">
            <v>869</v>
          </cell>
          <cell r="B338">
            <v>35</v>
          </cell>
        </row>
        <row r="339">
          <cell r="A339">
            <v>870</v>
          </cell>
          <cell r="B339">
            <v>35</v>
          </cell>
        </row>
        <row r="340">
          <cell r="A340">
            <v>871</v>
          </cell>
          <cell r="B340">
            <v>35</v>
          </cell>
        </row>
        <row r="341">
          <cell r="A341">
            <v>873</v>
          </cell>
          <cell r="B341">
            <v>70</v>
          </cell>
        </row>
        <row r="342">
          <cell r="A342">
            <v>875</v>
          </cell>
          <cell r="B342">
            <v>70</v>
          </cell>
        </row>
        <row r="343">
          <cell r="A343">
            <v>876</v>
          </cell>
          <cell r="B343">
            <v>100</v>
          </cell>
        </row>
        <row r="344">
          <cell r="A344">
            <v>877</v>
          </cell>
          <cell r="B344">
            <v>60</v>
          </cell>
        </row>
        <row r="345">
          <cell r="A345">
            <v>878</v>
          </cell>
          <cell r="B345">
            <v>70</v>
          </cell>
        </row>
        <row r="346">
          <cell r="A346">
            <v>879</v>
          </cell>
          <cell r="B346">
            <v>100</v>
          </cell>
        </row>
        <row r="347">
          <cell r="A347">
            <v>880</v>
          </cell>
          <cell r="B347">
            <v>70</v>
          </cell>
        </row>
        <row r="348">
          <cell r="A348">
            <v>881</v>
          </cell>
          <cell r="B348">
            <v>50</v>
          </cell>
        </row>
        <row r="349">
          <cell r="A349">
            <v>882</v>
          </cell>
          <cell r="B349">
            <v>100</v>
          </cell>
        </row>
        <row r="350">
          <cell r="A350">
            <v>883</v>
          </cell>
          <cell r="B350">
            <v>100</v>
          </cell>
        </row>
        <row r="351">
          <cell r="A351">
            <v>884</v>
          </cell>
          <cell r="B351">
            <v>70</v>
          </cell>
        </row>
        <row r="352">
          <cell r="A352">
            <v>885</v>
          </cell>
          <cell r="B352">
            <v>60</v>
          </cell>
        </row>
        <row r="353">
          <cell r="A353">
            <v>886</v>
          </cell>
          <cell r="B353">
            <v>50</v>
          </cell>
        </row>
        <row r="354">
          <cell r="A354">
            <v>887</v>
          </cell>
          <cell r="B354">
            <v>100</v>
          </cell>
        </row>
        <row r="355">
          <cell r="A355">
            <v>888</v>
          </cell>
          <cell r="B355">
            <v>100</v>
          </cell>
        </row>
        <row r="356">
          <cell r="A356">
            <v>889</v>
          </cell>
          <cell r="B356">
            <v>50</v>
          </cell>
        </row>
        <row r="357">
          <cell r="A357">
            <v>890</v>
          </cell>
          <cell r="B357">
            <v>100</v>
          </cell>
        </row>
        <row r="358">
          <cell r="A358">
            <v>891</v>
          </cell>
          <cell r="B358">
            <v>100</v>
          </cell>
        </row>
        <row r="359">
          <cell r="A359">
            <v>892</v>
          </cell>
          <cell r="B359">
            <v>100</v>
          </cell>
        </row>
        <row r="360">
          <cell r="A360">
            <v>893</v>
          </cell>
          <cell r="B360">
            <v>70</v>
          </cell>
        </row>
        <row r="361">
          <cell r="A361">
            <v>894</v>
          </cell>
          <cell r="B361">
            <v>100</v>
          </cell>
        </row>
        <row r="362">
          <cell r="A362">
            <v>895</v>
          </cell>
          <cell r="B362">
            <v>100</v>
          </cell>
        </row>
        <row r="363">
          <cell r="A363">
            <v>896</v>
          </cell>
          <cell r="B363">
            <v>100</v>
          </cell>
        </row>
        <row r="364">
          <cell r="A364">
            <v>897</v>
          </cell>
          <cell r="B364">
            <v>100</v>
          </cell>
        </row>
        <row r="365">
          <cell r="A365">
            <v>898</v>
          </cell>
          <cell r="B365">
            <v>70</v>
          </cell>
        </row>
        <row r="366">
          <cell r="A366">
            <v>899</v>
          </cell>
          <cell r="B366">
            <v>100</v>
          </cell>
        </row>
        <row r="367">
          <cell r="A367">
            <v>900</v>
          </cell>
          <cell r="B367">
            <v>60</v>
          </cell>
        </row>
        <row r="368">
          <cell r="A368">
            <v>901</v>
          </cell>
          <cell r="B368">
            <v>50</v>
          </cell>
        </row>
        <row r="369">
          <cell r="A369">
            <v>902</v>
          </cell>
          <cell r="B369">
            <v>60</v>
          </cell>
        </row>
        <row r="370">
          <cell r="A370">
            <v>903</v>
          </cell>
          <cell r="B370">
            <v>50</v>
          </cell>
        </row>
        <row r="371">
          <cell r="A371">
            <v>905</v>
          </cell>
          <cell r="B371">
            <v>50</v>
          </cell>
        </row>
        <row r="372">
          <cell r="A372">
            <v>906</v>
          </cell>
          <cell r="B372">
            <v>50</v>
          </cell>
        </row>
        <row r="373">
          <cell r="A373">
            <v>910</v>
          </cell>
          <cell r="B373">
            <v>50</v>
          </cell>
        </row>
        <row r="374">
          <cell r="A374">
            <v>916</v>
          </cell>
          <cell r="B374">
            <v>50</v>
          </cell>
        </row>
        <row r="375">
          <cell r="A375">
            <v>918</v>
          </cell>
          <cell r="B375">
            <v>60</v>
          </cell>
        </row>
        <row r="376">
          <cell r="A376">
            <v>920</v>
          </cell>
          <cell r="B376">
            <v>50</v>
          </cell>
        </row>
        <row r="377">
          <cell r="A377">
            <v>921</v>
          </cell>
          <cell r="B377">
            <v>35</v>
          </cell>
        </row>
        <row r="378">
          <cell r="A378">
            <v>922</v>
          </cell>
          <cell r="B378">
            <v>50</v>
          </cell>
        </row>
        <row r="379">
          <cell r="A379">
            <v>923</v>
          </cell>
          <cell r="B379">
            <v>60</v>
          </cell>
        </row>
        <row r="380">
          <cell r="A380">
            <v>928</v>
          </cell>
          <cell r="B380">
            <v>50</v>
          </cell>
        </row>
        <row r="381">
          <cell r="A381">
            <v>929</v>
          </cell>
          <cell r="B381">
            <v>50</v>
          </cell>
        </row>
        <row r="382">
          <cell r="A382">
            <v>931</v>
          </cell>
          <cell r="B382">
            <v>50</v>
          </cell>
        </row>
        <row r="383">
          <cell r="A383">
            <v>932</v>
          </cell>
          <cell r="B383">
            <v>35</v>
          </cell>
        </row>
        <row r="384">
          <cell r="A384">
            <v>933</v>
          </cell>
          <cell r="B384">
            <v>35</v>
          </cell>
        </row>
        <row r="385">
          <cell r="A385">
            <v>934</v>
          </cell>
          <cell r="B385">
            <v>35</v>
          </cell>
        </row>
        <row r="386">
          <cell r="A386">
            <v>935</v>
          </cell>
          <cell r="B386">
            <v>35</v>
          </cell>
        </row>
        <row r="387">
          <cell r="A387">
            <v>936</v>
          </cell>
          <cell r="B387">
            <v>35</v>
          </cell>
        </row>
        <row r="388">
          <cell r="A388">
            <v>937</v>
          </cell>
          <cell r="B388">
            <v>60</v>
          </cell>
        </row>
        <row r="389">
          <cell r="A389">
            <v>938</v>
          </cell>
          <cell r="B389">
            <v>50</v>
          </cell>
        </row>
        <row r="390">
          <cell r="A390">
            <v>942</v>
          </cell>
          <cell r="B390">
            <v>35</v>
          </cell>
        </row>
        <row r="391">
          <cell r="A391">
            <v>944</v>
          </cell>
          <cell r="B391">
            <v>50</v>
          </cell>
        </row>
        <row r="392">
          <cell r="A392">
            <v>945</v>
          </cell>
          <cell r="B392">
            <v>35</v>
          </cell>
        </row>
        <row r="393">
          <cell r="A393">
            <v>946</v>
          </cell>
          <cell r="B393">
            <v>60</v>
          </cell>
        </row>
        <row r="394">
          <cell r="A394">
            <v>947</v>
          </cell>
          <cell r="B394">
            <v>35</v>
          </cell>
        </row>
        <row r="395">
          <cell r="A395">
            <v>949</v>
          </cell>
          <cell r="B395">
            <v>35</v>
          </cell>
        </row>
        <row r="396">
          <cell r="A396">
            <v>951</v>
          </cell>
          <cell r="B396">
            <v>35</v>
          </cell>
        </row>
        <row r="397">
          <cell r="A397">
            <v>952</v>
          </cell>
          <cell r="B397">
            <v>35</v>
          </cell>
        </row>
        <row r="398">
          <cell r="A398">
            <v>953</v>
          </cell>
          <cell r="B398">
            <v>35</v>
          </cell>
        </row>
        <row r="399">
          <cell r="A399">
            <v>954</v>
          </cell>
          <cell r="B399">
            <v>35</v>
          </cell>
        </row>
        <row r="400">
          <cell r="A400">
            <v>956</v>
          </cell>
          <cell r="B400">
            <v>50</v>
          </cell>
        </row>
        <row r="401">
          <cell r="A401">
            <v>957</v>
          </cell>
          <cell r="B401">
            <v>35</v>
          </cell>
        </row>
        <row r="402">
          <cell r="A402">
            <v>958</v>
          </cell>
          <cell r="B402">
            <v>60</v>
          </cell>
        </row>
        <row r="403">
          <cell r="A403">
            <v>959</v>
          </cell>
          <cell r="B403">
            <v>35</v>
          </cell>
        </row>
        <row r="404">
          <cell r="A404">
            <v>960</v>
          </cell>
          <cell r="B404">
            <v>35</v>
          </cell>
        </row>
        <row r="405">
          <cell r="A405">
            <v>961</v>
          </cell>
          <cell r="B405">
            <v>35</v>
          </cell>
        </row>
        <row r="406">
          <cell r="A406">
            <v>962</v>
          </cell>
          <cell r="B406">
            <v>35</v>
          </cell>
        </row>
        <row r="407">
          <cell r="A407">
            <v>963</v>
          </cell>
          <cell r="B407">
            <v>35</v>
          </cell>
        </row>
        <row r="408">
          <cell r="A408">
            <v>964</v>
          </cell>
          <cell r="B408">
            <v>35</v>
          </cell>
        </row>
        <row r="409">
          <cell r="A409">
            <v>965</v>
          </cell>
          <cell r="B409">
            <v>35</v>
          </cell>
        </row>
        <row r="410">
          <cell r="A410">
            <v>966</v>
          </cell>
          <cell r="B410">
            <v>50</v>
          </cell>
        </row>
        <row r="411">
          <cell r="A411">
            <v>968</v>
          </cell>
          <cell r="B411">
            <v>50</v>
          </cell>
        </row>
        <row r="412">
          <cell r="A412">
            <v>969</v>
          </cell>
          <cell r="B412">
            <v>50</v>
          </cell>
        </row>
        <row r="413">
          <cell r="A413">
            <v>970</v>
          </cell>
          <cell r="B413">
            <v>50</v>
          </cell>
        </row>
        <row r="414">
          <cell r="A414">
            <v>971</v>
          </cell>
          <cell r="B414">
            <v>35</v>
          </cell>
        </row>
        <row r="415">
          <cell r="A415">
            <v>973</v>
          </cell>
          <cell r="B415">
            <v>35</v>
          </cell>
        </row>
        <row r="416">
          <cell r="A416">
            <v>974</v>
          </cell>
          <cell r="B416">
            <v>35</v>
          </cell>
        </row>
        <row r="417">
          <cell r="A417">
            <v>978</v>
          </cell>
          <cell r="B417">
            <v>60</v>
          </cell>
        </row>
        <row r="418">
          <cell r="A418">
            <v>979</v>
          </cell>
          <cell r="B418">
            <v>60</v>
          </cell>
        </row>
        <row r="419">
          <cell r="A419">
            <v>980</v>
          </cell>
          <cell r="B419">
            <v>60</v>
          </cell>
        </row>
        <row r="420">
          <cell r="A420">
            <v>981</v>
          </cell>
          <cell r="B420">
            <v>60</v>
          </cell>
        </row>
        <row r="421">
          <cell r="A421">
            <v>983</v>
          </cell>
          <cell r="B421">
            <v>50</v>
          </cell>
        </row>
        <row r="422">
          <cell r="A422">
            <v>984</v>
          </cell>
          <cell r="B422">
            <v>50</v>
          </cell>
        </row>
        <row r="423">
          <cell r="A423">
            <v>985</v>
          </cell>
          <cell r="B423">
            <v>35</v>
          </cell>
        </row>
        <row r="424">
          <cell r="A424">
            <v>986</v>
          </cell>
          <cell r="B424">
            <v>50</v>
          </cell>
        </row>
        <row r="425">
          <cell r="A425">
            <v>987</v>
          </cell>
          <cell r="B425">
            <v>60</v>
          </cell>
        </row>
        <row r="426">
          <cell r="A426">
            <v>988</v>
          </cell>
          <cell r="B426">
            <v>50</v>
          </cell>
        </row>
        <row r="427">
          <cell r="A427">
            <v>989</v>
          </cell>
          <cell r="B427">
            <v>60</v>
          </cell>
        </row>
        <row r="428">
          <cell r="A428">
            <v>990</v>
          </cell>
          <cell r="B428">
            <v>35</v>
          </cell>
        </row>
        <row r="429">
          <cell r="A429">
            <v>991</v>
          </cell>
          <cell r="B429">
            <v>50</v>
          </cell>
        </row>
        <row r="430">
          <cell r="A430">
            <v>992</v>
          </cell>
          <cell r="B430">
            <v>60</v>
          </cell>
        </row>
        <row r="431">
          <cell r="A431">
            <v>993</v>
          </cell>
          <cell r="B431">
            <v>35</v>
          </cell>
        </row>
        <row r="432">
          <cell r="A432">
            <v>994</v>
          </cell>
          <cell r="B432">
            <v>35</v>
          </cell>
        </row>
        <row r="433">
          <cell r="A433">
            <v>997</v>
          </cell>
          <cell r="B433">
            <v>35</v>
          </cell>
        </row>
        <row r="434">
          <cell r="A434">
            <v>998</v>
          </cell>
          <cell r="B434">
            <v>35</v>
          </cell>
        </row>
        <row r="435">
          <cell r="A435">
            <v>1000</v>
          </cell>
          <cell r="B435">
            <v>60</v>
          </cell>
        </row>
        <row r="436">
          <cell r="A436">
            <v>1001</v>
          </cell>
          <cell r="B436">
            <v>35</v>
          </cell>
        </row>
        <row r="437">
          <cell r="A437">
            <v>1002</v>
          </cell>
          <cell r="B437">
            <v>60</v>
          </cell>
        </row>
        <row r="438">
          <cell r="A438">
            <v>1003</v>
          </cell>
          <cell r="B438">
            <v>50</v>
          </cell>
        </row>
        <row r="439">
          <cell r="A439">
            <v>1004</v>
          </cell>
          <cell r="B439">
            <v>35</v>
          </cell>
        </row>
        <row r="440">
          <cell r="A440">
            <v>1005</v>
          </cell>
          <cell r="B440">
            <v>35</v>
          </cell>
        </row>
        <row r="441">
          <cell r="A441">
            <v>1006</v>
          </cell>
          <cell r="B441">
            <v>60</v>
          </cell>
        </row>
        <row r="442">
          <cell r="A442">
            <v>1007</v>
          </cell>
          <cell r="B442">
            <v>60</v>
          </cell>
        </row>
        <row r="443">
          <cell r="A443">
            <v>1010</v>
          </cell>
          <cell r="B443">
            <v>50</v>
          </cell>
        </row>
        <row r="444">
          <cell r="A444">
            <v>1011</v>
          </cell>
          <cell r="B444">
            <v>35</v>
          </cell>
        </row>
        <row r="445">
          <cell r="A445">
            <v>1012</v>
          </cell>
          <cell r="B445">
            <v>60</v>
          </cell>
        </row>
        <row r="446">
          <cell r="A446">
            <v>1013</v>
          </cell>
          <cell r="B446">
            <v>35</v>
          </cell>
        </row>
        <row r="447">
          <cell r="A447">
            <v>1014</v>
          </cell>
          <cell r="B447">
            <v>50</v>
          </cell>
        </row>
        <row r="448">
          <cell r="A448">
            <v>1018</v>
          </cell>
          <cell r="B448">
            <v>50</v>
          </cell>
        </row>
        <row r="449">
          <cell r="A449">
            <v>1019</v>
          </cell>
          <cell r="B449">
            <v>70</v>
          </cell>
        </row>
        <row r="450">
          <cell r="A450">
            <v>1021</v>
          </cell>
          <cell r="B450">
            <v>70</v>
          </cell>
        </row>
        <row r="451">
          <cell r="A451">
            <v>1022</v>
          </cell>
          <cell r="B451">
            <v>60</v>
          </cell>
        </row>
        <row r="452">
          <cell r="A452">
            <v>1023</v>
          </cell>
          <cell r="B452">
            <v>50</v>
          </cell>
        </row>
        <row r="453">
          <cell r="A453">
            <v>1024</v>
          </cell>
          <cell r="B453">
            <v>60</v>
          </cell>
        </row>
        <row r="454">
          <cell r="A454">
            <v>1025</v>
          </cell>
          <cell r="B454">
            <v>35</v>
          </cell>
        </row>
        <row r="455">
          <cell r="A455">
            <v>1027</v>
          </cell>
          <cell r="B455">
            <v>60</v>
          </cell>
        </row>
        <row r="456">
          <cell r="A456">
            <v>1031</v>
          </cell>
          <cell r="B456">
            <v>50</v>
          </cell>
        </row>
        <row r="457">
          <cell r="A457">
            <v>1032</v>
          </cell>
          <cell r="B457">
            <v>35</v>
          </cell>
        </row>
        <row r="458">
          <cell r="A458">
            <v>1033</v>
          </cell>
          <cell r="B458">
            <v>35</v>
          </cell>
        </row>
        <row r="459">
          <cell r="A459">
            <v>1034</v>
          </cell>
          <cell r="B459">
            <v>35</v>
          </cell>
        </row>
        <row r="460">
          <cell r="A460">
            <v>1035</v>
          </cell>
          <cell r="B460">
            <v>35</v>
          </cell>
        </row>
        <row r="461">
          <cell r="A461">
            <v>1036</v>
          </cell>
          <cell r="B461">
            <v>50</v>
          </cell>
        </row>
        <row r="462">
          <cell r="A462">
            <v>1037</v>
          </cell>
          <cell r="B462">
            <v>50</v>
          </cell>
        </row>
        <row r="463">
          <cell r="A463">
            <v>1038</v>
          </cell>
          <cell r="B463">
            <v>50</v>
          </cell>
        </row>
        <row r="464">
          <cell r="A464">
            <v>1039</v>
          </cell>
          <cell r="B464">
            <v>50</v>
          </cell>
        </row>
        <row r="465">
          <cell r="A465">
            <v>1040</v>
          </cell>
          <cell r="B465">
            <v>50</v>
          </cell>
        </row>
        <row r="466">
          <cell r="A466">
            <v>1041</v>
          </cell>
          <cell r="B466">
            <v>35</v>
          </cell>
        </row>
        <row r="467">
          <cell r="A467">
            <v>1042</v>
          </cell>
          <cell r="B467">
            <v>50</v>
          </cell>
        </row>
        <row r="468">
          <cell r="A468">
            <v>1043</v>
          </cell>
          <cell r="B468">
            <v>50</v>
          </cell>
        </row>
        <row r="469">
          <cell r="A469">
            <v>1044</v>
          </cell>
          <cell r="B469">
            <v>50</v>
          </cell>
        </row>
        <row r="470">
          <cell r="A470">
            <v>1045</v>
          </cell>
          <cell r="B470">
            <v>50</v>
          </cell>
        </row>
        <row r="471">
          <cell r="A471">
            <v>1046</v>
          </cell>
          <cell r="B471">
            <v>50</v>
          </cell>
        </row>
        <row r="472">
          <cell r="A472">
            <v>1047</v>
          </cell>
          <cell r="B472">
            <v>50</v>
          </cell>
        </row>
        <row r="473">
          <cell r="A473">
            <v>1048</v>
          </cell>
          <cell r="B473">
            <v>50</v>
          </cell>
        </row>
        <row r="474">
          <cell r="A474">
            <v>1049</v>
          </cell>
          <cell r="B474">
            <v>50</v>
          </cell>
        </row>
        <row r="475">
          <cell r="A475">
            <v>1050</v>
          </cell>
          <cell r="B475">
            <v>35</v>
          </cell>
        </row>
        <row r="476">
          <cell r="A476">
            <v>1051</v>
          </cell>
          <cell r="B476">
            <v>35</v>
          </cell>
        </row>
        <row r="477">
          <cell r="A477">
            <v>1052</v>
          </cell>
          <cell r="B477">
            <v>35</v>
          </cell>
        </row>
        <row r="478">
          <cell r="A478">
            <v>1053</v>
          </cell>
          <cell r="B478">
            <v>35</v>
          </cell>
        </row>
        <row r="479">
          <cell r="A479">
            <v>1054</v>
          </cell>
          <cell r="B479">
            <v>35</v>
          </cell>
        </row>
        <row r="480">
          <cell r="A480">
            <v>1055</v>
          </cell>
          <cell r="B480">
            <v>50</v>
          </cell>
        </row>
        <row r="481">
          <cell r="A481">
            <v>1057</v>
          </cell>
          <cell r="B481">
            <v>50</v>
          </cell>
        </row>
        <row r="482">
          <cell r="A482">
            <v>1060</v>
          </cell>
          <cell r="B482">
            <v>35</v>
          </cell>
        </row>
        <row r="483">
          <cell r="A483">
            <v>1062</v>
          </cell>
          <cell r="B483">
            <v>50</v>
          </cell>
        </row>
        <row r="484">
          <cell r="A484">
            <v>1064</v>
          </cell>
          <cell r="B484">
            <v>35</v>
          </cell>
        </row>
        <row r="485">
          <cell r="A485">
            <v>1067</v>
          </cell>
          <cell r="B485">
            <v>35</v>
          </cell>
        </row>
        <row r="486">
          <cell r="A486">
            <v>1068</v>
          </cell>
          <cell r="B486">
            <v>60</v>
          </cell>
        </row>
        <row r="487">
          <cell r="A487">
            <v>1069</v>
          </cell>
          <cell r="B487">
            <v>60</v>
          </cell>
        </row>
        <row r="488">
          <cell r="A488">
            <v>1070</v>
          </cell>
          <cell r="B488">
            <v>35</v>
          </cell>
        </row>
        <row r="489">
          <cell r="A489">
            <v>1071</v>
          </cell>
          <cell r="B489">
            <v>35</v>
          </cell>
        </row>
        <row r="490">
          <cell r="A490">
            <v>1072</v>
          </cell>
          <cell r="B490">
            <v>35</v>
          </cell>
        </row>
        <row r="491">
          <cell r="A491">
            <v>1074</v>
          </cell>
          <cell r="B491">
            <v>50</v>
          </cell>
        </row>
        <row r="492">
          <cell r="A492">
            <v>1075</v>
          </cell>
          <cell r="B492">
            <v>35</v>
          </cell>
        </row>
        <row r="493">
          <cell r="A493">
            <v>1081</v>
          </cell>
          <cell r="B493">
            <v>50</v>
          </cell>
        </row>
        <row r="494">
          <cell r="A494">
            <v>1083</v>
          </cell>
          <cell r="B494">
            <v>50</v>
          </cell>
        </row>
        <row r="495">
          <cell r="A495">
            <v>1084</v>
          </cell>
          <cell r="B495">
            <v>50</v>
          </cell>
        </row>
        <row r="496">
          <cell r="A496">
            <v>1085</v>
          </cell>
          <cell r="B496">
            <v>35</v>
          </cell>
        </row>
        <row r="497">
          <cell r="A497">
            <v>1086</v>
          </cell>
          <cell r="B497">
            <v>60</v>
          </cell>
        </row>
        <row r="498">
          <cell r="A498">
            <v>1087</v>
          </cell>
          <cell r="B498">
            <v>60</v>
          </cell>
        </row>
        <row r="499">
          <cell r="A499">
            <v>1089</v>
          </cell>
          <cell r="B499">
            <v>50</v>
          </cell>
        </row>
        <row r="500">
          <cell r="A500">
            <v>1090</v>
          </cell>
          <cell r="B500">
            <v>35</v>
          </cell>
        </row>
        <row r="501">
          <cell r="A501">
            <v>1091</v>
          </cell>
          <cell r="B501">
            <v>50</v>
          </cell>
        </row>
        <row r="502">
          <cell r="A502">
            <v>1092</v>
          </cell>
          <cell r="B502">
            <v>35</v>
          </cell>
        </row>
        <row r="503">
          <cell r="A503">
            <v>1093</v>
          </cell>
          <cell r="B503">
            <v>35</v>
          </cell>
        </row>
        <row r="504">
          <cell r="A504">
            <v>1094</v>
          </cell>
          <cell r="B504">
            <v>60</v>
          </cell>
        </row>
        <row r="505">
          <cell r="A505">
            <v>1096</v>
          </cell>
          <cell r="B505">
            <v>35</v>
          </cell>
        </row>
        <row r="506">
          <cell r="A506">
            <v>1097</v>
          </cell>
          <cell r="B506">
            <v>35</v>
          </cell>
        </row>
        <row r="507">
          <cell r="A507">
            <v>1099</v>
          </cell>
          <cell r="B507">
            <v>35</v>
          </cell>
        </row>
        <row r="508">
          <cell r="A508">
            <v>1100</v>
          </cell>
          <cell r="B508">
            <v>60</v>
          </cell>
        </row>
        <row r="509">
          <cell r="A509">
            <v>1101</v>
          </cell>
          <cell r="B509">
            <v>35</v>
          </cell>
        </row>
        <row r="510">
          <cell r="A510">
            <v>1102</v>
          </cell>
          <cell r="B510">
            <v>35</v>
          </cell>
        </row>
        <row r="511">
          <cell r="A511">
            <v>1103</v>
          </cell>
          <cell r="B511">
            <v>35</v>
          </cell>
        </row>
        <row r="512">
          <cell r="A512">
            <v>1104</v>
          </cell>
          <cell r="B512">
            <v>35</v>
          </cell>
        </row>
        <row r="513">
          <cell r="A513">
            <v>1105</v>
          </cell>
          <cell r="B513">
            <v>50</v>
          </cell>
        </row>
        <row r="514">
          <cell r="A514">
            <v>1107</v>
          </cell>
          <cell r="B514">
            <v>35</v>
          </cell>
        </row>
        <row r="515">
          <cell r="A515">
            <v>1108</v>
          </cell>
          <cell r="B515">
            <v>60</v>
          </cell>
        </row>
        <row r="516">
          <cell r="A516">
            <v>1111</v>
          </cell>
          <cell r="B516">
            <v>60</v>
          </cell>
        </row>
        <row r="517">
          <cell r="A517">
            <v>1115</v>
          </cell>
          <cell r="B517">
            <v>50</v>
          </cell>
        </row>
        <row r="518">
          <cell r="A518">
            <v>1117</v>
          </cell>
          <cell r="B518">
            <v>50</v>
          </cell>
        </row>
        <row r="519">
          <cell r="A519">
            <v>1119</v>
          </cell>
          <cell r="B519">
            <v>50</v>
          </cell>
        </row>
        <row r="520">
          <cell r="A520">
            <v>1120</v>
          </cell>
          <cell r="B520">
            <v>50</v>
          </cell>
        </row>
        <row r="521">
          <cell r="A521">
            <v>1121</v>
          </cell>
          <cell r="B521">
            <v>35</v>
          </cell>
        </row>
        <row r="522">
          <cell r="A522">
            <v>1122</v>
          </cell>
          <cell r="B522">
            <v>50</v>
          </cell>
        </row>
        <row r="523">
          <cell r="A523">
            <v>1123</v>
          </cell>
          <cell r="B523">
            <v>100</v>
          </cell>
        </row>
        <row r="524">
          <cell r="A524">
            <v>1124</v>
          </cell>
          <cell r="B524">
            <v>60</v>
          </cell>
        </row>
        <row r="525">
          <cell r="A525">
            <v>1125</v>
          </cell>
          <cell r="B525">
            <v>60</v>
          </cell>
        </row>
        <row r="526">
          <cell r="A526">
            <v>1126</v>
          </cell>
          <cell r="B526">
            <v>60</v>
          </cell>
        </row>
        <row r="527">
          <cell r="A527">
            <v>1127</v>
          </cell>
          <cell r="B527">
            <v>60</v>
          </cell>
        </row>
        <row r="528">
          <cell r="A528">
            <v>1128</v>
          </cell>
          <cell r="B528">
            <v>60</v>
          </cell>
        </row>
        <row r="529">
          <cell r="A529">
            <v>1129</v>
          </cell>
          <cell r="B529">
            <v>70</v>
          </cell>
        </row>
        <row r="530">
          <cell r="A530">
            <v>1131</v>
          </cell>
          <cell r="B530">
            <v>60</v>
          </cell>
        </row>
        <row r="531">
          <cell r="A531">
            <v>1133</v>
          </cell>
          <cell r="B531">
            <v>35</v>
          </cell>
        </row>
        <row r="532">
          <cell r="A532">
            <v>1134</v>
          </cell>
          <cell r="B532">
            <v>50</v>
          </cell>
        </row>
        <row r="533">
          <cell r="A533">
            <v>1135</v>
          </cell>
          <cell r="B533">
            <v>35</v>
          </cell>
        </row>
        <row r="534">
          <cell r="A534">
            <v>1137</v>
          </cell>
          <cell r="B534">
            <v>35</v>
          </cell>
        </row>
        <row r="535">
          <cell r="A535">
            <v>1141</v>
          </cell>
          <cell r="B535">
            <v>60</v>
          </cell>
        </row>
        <row r="536">
          <cell r="A536">
            <v>1143</v>
          </cell>
          <cell r="B536">
            <v>50</v>
          </cell>
        </row>
        <row r="537">
          <cell r="A537">
            <v>1144</v>
          </cell>
          <cell r="B537">
            <v>50</v>
          </cell>
        </row>
        <row r="538">
          <cell r="A538">
            <v>1146</v>
          </cell>
          <cell r="B538">
            <v>60</v>
          </cell>
        </row>
        <row r="539">
          <cell r="A539">
            <v>1147</v>
          </cell>
          <cell r="B539">
            <v>35</v>
          </cell>
        </row>
        <row r="540">
          <cell r="A540">
            <v>1148</v>
          </cell>
          <cell r="B540">
            <v>70</v>
          </cell>
        </row>
        <row r="541">
          <cell r="A541">
            <v>1151</v>
          </cell>
          <cell r="B541">
            <v>35</v>
          </cell>
        </row>
        <row r="542">
          <cell r="A542">
            <v>1153</v>
          </cell>
          <cell r="B542">
            <v>35</v>
          </cell>
        </row>
        <row r="543">
          <cell r="A543">
            <v>1154</v>
          </cell>
          <cell r="B543">
            <v>35</v>
          </cell>
        </row>
        <row r="544">
          <cell r="A544">
            <v>1155</v>
          </cell>
          <cell r="B544">
            <v>35</v>
          </cell>
        </row>
        <row r="545">
          <cell r="A545">
            <v>1156</v>
          </cell>
          <cell r="B545">
            <v>50</v>
          </cell>
        </row>
        <row r="546">
          <cell r="A546">
            <v>1157</v>
          </cell>
          <cell r="B546">
            <v>35</v>
          </cell>
        </row>
        <row r="547">
          <cell r="A547">
            <v>1159</v>
          </cell>
          <cell r="B547">
            <v>60</v>
          </cell>
        </row>
        <row r="548">
          <cell r="A548">
            <v>1160</v>
          </cell>
          <cell r="B548">
            <v>60</v>
          </cell>
        </row>
        <row r="549">
          <cell r="A549">
            <v>1161</v>
          </cell>
          <cell r="B549">
            <v>60</v>
          </cell>
        </row>
        <row r="550">
          <cell r="A550">
            <v>1162</v>
          </cell>
          <cell r="B550">
            <v>60</v>
          </cell>
        </row>
        <row r="551">
          <cell r="A551">
            <v>1163</v>
          </cell>
          <cell r="B551">
            <v>60</v>
          </cell>
        </row>
        <row r="552">
          <cell r="A552">
            <v>1164</v>
          </cell>
          <cell r="B552">
            <v>60</v>
          </cell>
        </row>
        <row r="553">
          <cell r="A553">
            <v>1165</v>
          </cell>
          <cell r="B553">
            <v>50</v>
          </cell>
        </row>
        <row r="554">
          <cell r="A554">
            <v>1166</v>
          </cell>
          <cell r="B554">
            <v>70</v>
          </cell>
        </row>
        <row r="555">
          <cell r="A555">
            <v>1167</v>
          </cell>
          <cell r="B555">
            <v>50</v>
          </cell>
        </row>
        <row r="556">
          <cell r="A556">
            <v>1168</v>
          </cell>
          <cell r="B556">
            <v>35</v>
          </cell>
        </row>
        <row r="557">
          <cell r="A557">
            <v>1169</v>
          </cell>
          <cell r="B557">
            <v>35</v>
          </cell>
        </row>
        <row r="558">
          <cell r="A558">
            <v>1170</v>
          </cell>
          <cell r="B558">
            <v>35</v>
          </cell>
        </row>
        <row r="559">
          <cell r="A559">
            <v>1171</v>
          </cell>
          <cell r="B559">
            <v>35</v>
          </cell>
        </row>
        <row r="560">
          <cell r="A560">
            <v>1175</v>
          </cell>
          <cell r="B560">
            <v>35</v>
          </cell>
        </row>
        <row r="561">
          <cell r="A561">
            <v>1176</v>
          </cell>
          <cell r="B561">
            <v>35</v>
          </cell>
        </row>
        <row r="562">
          <cell r="A562">
            <v>1177</v>
          </cell>
          <cell r="B562">
            <v>35</v>
          </cell>
        </row>
        <row r="563">
          <cell r="A563">
            <v>1182</v>
          </cell>
          <cell r="B563">
            <v>35</v>
          </cell>
        </row>
        <row r="564">
          <cell r="A564">
            <v>1185</v>
          </cell>
          <cell r="B564">
            <v>50</v>
          </cell>
        </row>
        <row r="565">
          <cell r="A565">
            <v>1186</v>
          </cell>
          <cell r="B565">
            <v>35</v>
          </cell>
        </row>
        <row r="566">
          <cell r="A566">
            <v>1187</v>
          </cell>
          <cell r="B566">
            <v>50</v>
          </cell>
        </row>
        <row r="567">
          <cell r="A567">
            <v>1189</v>
          </cell>
          <cell r="B567">
            <v>50</v>
          </cell>
        </row>
        <row r="568">
          <cell r="A568">
            <v>1190</v>
          </cell>
          <cell r="B568">
            <v>35</v>
          </cell>
        </row>
        <row r="569">
          <cell r="A569">
            <v>1191</v>
          </cell>
          <cell r="B569">
            <v>35</v>
          </cell>
        </row>
        <row r="570">
          <cell r="A570">
            <v>1194</v>
          </cell>
          <cell r="B570">
            <v>35</v>
          </cell>
        </row>
        <row r="571">
          <cell r="A571">
            <v>1195</v>
          </cell>
          <cell r="B571">
            <v>35</v>
          </cell>
        </row>
        <row r="572">
          <cell r="A572">
            <v>1196</v>
          </cell>
          <cell r="B572">
            <v>35</v>
          </cell>
        </row>
        <row r="573">
          <cell r="A573">
            <v>1197</v>
          </cell>
          <cell r="B573">
            <v>35</v>
          </cell>
        </row>
        <row r="574">
          <cell r="A574">
            <v>1198</v>
          </cell>
          <cell r="B574">
            <v>35</v>
          </cell>
        </row>
        <row r="575">
          <cell r="A575">
            <v>1199</v>
          </cell>
          <cell r="B575">
            <v>50</v>
          </cell>
        </row>
        <row r="576">
          <cell r="A576">
            <v>1200</v>
          </cell>
          <cell r="B576">
            <v>50</v>
          </cell>
        </row>
        <row r="577">
          <cell r="A577">
            <v>1203</v>
          </cell>
          <cell r="B577">
            <v>60</v>
          </cell>
        </row>
        <row r="578">
          <cell r="A578">
            <v>1208</v>
          </cell>
          <cell r="B578">
            <v>60</v>
          </cell>
        </row>
        <row r="579">
          <cell r="A579">
            <v>1211</v>
          </cell>
          <cell r="B579">
            <v>50</v>
          </cell>
        </row>
        <row r="580">
          <cell r="A580">
            <v>1212</v>
          </cell>
          <cell r="B580">
            <v>50</v>
          </cell>
        </row>
        <row r="581">
          <cell r="A581">
            <v>1213</v>
          </cell>
          <cell r="B581">
            <v>50</v>
          </cell>
        </row>
        <row r="582">
          <cell r="A582">
            <v>1214</v>
          </cell>
          <cell r="B582">
            <v>50</v>
          </cell>
        </row>
        <row r="583">
          <cell r="A583">
            <v>1217</v>
          </cell>
          <cell r="B583">
            <v>35</v>
          </cell>
        </row>
        <row r="584">
          <cell r="A584">
            <v>1219</v>
          </cell>
          <cell r="B584">
            <v>50</v>
          </cell>
        </row>
        <row r="585">
          <cell r="A585">
            <v>1220</v>
          </cell>
          <cell r="B585">
            <v>35</v>
          </cell>
        </row>
        <row r="586">
          <cell r="A586">
            <v>1222</v>
          </cell>
          <cell r="B586">
            <v>35</v>
          </cell>
        </row>
        <row r="587">
          <cell r="A587">
            <v>1223</v>
          </cell>
          <cell r="B587">
            <v>35</v>
          </cell>
        </row>
        <row r="588">
          <cell r="A588">
            <v>1224</v>
          </cell>
          <cell r="B588">
            <v>35</v>
          </cell>
        </row>
        <row r="589">
          <cell r="A589">
            <v>1225</v>
          </cell>
          <cell r="B589">
            <v>35</v>
          </cell>
        </row>
        <row r="590">
          <cell r="A590">
            <v>2001</v>
          </cell>
          <cell r="B590">
            <v>50</v>
          </cell>
        </row>
        <row r="591">
          <cell r="A591">
            <v>2002</v>
          </cell>
          <cell r="B591">
            <v>50</v>
          </cell>
        </row>
        <row r="592">
          <cell r="A592">
            <v>2003</v>
          </cell>
          <cell r="B592">
            <v>35</v>
          </cell>
        </row>
        <row r="593">
          <cell r="A593">
            <v>2004</v>
          </cell>
          <cell r="B593">
            <v>50</v>
          </cell>
        </row>
        <row r="594">
          <cell r="A594">
            <v>2005</v>
          </cell>
          <cell r="B594">
            <v>35</v>
          </cell>
        </row>
        <row r="595">
          <cell r="A595">
            <v>2007</v>
          </cell>
          <cell r="B595">
            <v>35</v>
          </cell>
        </row>
        <row r="596">
          <cell r="A596">
            <v>2008</v>
          </cell>
          <cell r="B596">
            <v>35</v>
          </cell>
        </row>
        <row r="597">
          <cell r="A597">
            <v>2009</v>
          </cell>
          <cell r="B597">
            <v>50</v>
          </cell>
        </row>
        <row r="598">
          <cell r="A598">
            <v>2010</v>
          </cell>
          <cell r="B598">
            <v>35</v>
          </cell>
        </row>
        <row r="599">
          <cell r="A599">
            <v>2011</v>
          </cell>
          <cell r="B599">
            <v>50</v>
          </cell>
        </row>
        <row r="600">
          <cell r="A600">
            <v>2012</v>
          </cell>
          <cell r="B600">
            <v>35</v>
          </cell>
        </row>
        <row r="601">
          <cell r="A601">
            <v>2013</v>
          </cell>
          <cell r="B601">
            <v>60</v>
          </cell>
        </row>
        <row r="602">
          <cell r="A602">
            <v>2014</v>
          </cell>
          <cell r="B602">
            <v>35</v>
          </cell>
        </row>
        <row r="603">
          <cell r="A603">
            <v>2015</v>
          </cell>
          <cell r="B603">
            <v>35</v>
          </cell>
        </row>
        <row r="604">
          <cell r="A604">
            <v>2016</v>
          </cell>
          <cell r="B604">
            <v>35</v>
          </cell>
        </row>
        <row r="605">
          <cell r="A605">
            <v>2017</v>
          </cell>
          <cell r="B605">
            <v>60</v>
          </cell>
        </row>
        <row r="606">
          <cell r="A606">
            <v>2018</v>
          </cell>
          <cell r="B606">
            <v>35</v>
          </cell>
        </row>
        <row r="607">
          <cell r="A607">
            <v>2019</v>
          </cell>
          <cell r="B607">
            <v>35</v>
          </cell>
        </row>
        <row r="608">
          <cell r="A608">
            <v>2020</v>
          </cell>
          <cell r="B608">
            <v>35</v>
          </cell>
        </row>
        <row r="609">
          <cell r="A609">
            <v>2021</v>
          </cell>
          <cell r="B609">
            <v>35</v>
          </cell>
        </row>
        <row r="610">
          <cell r="A610">
            <v>2022</v>
          </cell>
          <cell r="B610">
            <v>35</v>
          </cell>
        </row>
        <row r="611">
          <cell r="A611">
            <v>2023</v>
          </cell>
          <cell r="B611">
            <v>50</v>
          </cell>
        </row>
        <row r="612">
          <cell r="A612">
            <v>2024</v>
          </cell>
          <cell r="B612">
            <v>50</v>
          </cell>
        </row>
        <row r="613">
          <cell r="A613">
            <v>2025</v>
          </cell>
          <cell r="B613">
            <v>50</v>
          </cell>
        </row>
        <row r="614">
          <cell r="A614">
            <v>2026</v>
          </cell>
          <cell r="B614">
            <v>60</v>
          </cell>
        </row>
        <row r="615">
          <cell r="A615">
            <v>2028</v>
          </cell>
          <cell r="B615">
            <v>70</v>
          </cell>
        </row>
        <row r="616">
          <cell r="A616">
            <v>2030</v>
          </cell>
          <cell r="B616">
            <v>60</v>
          </cell>
        </row>
        <row r="617">
          <cell r="A617">
            <v>2031</v>
          </cell>
          <cell r="B617">
            <v>50</v>
          </cell>
        </row>
        <row r="618">
          <cell r="A618">
            <v>2032</v>
          </cell>
          <cell r="B618">
            <v>50</v>
          </cell>
        </row>
        <row r="619">
          <cell r="A619">
            <v>2033</v>
          </cell>
          <cell r="B619">
            <v>60</v>
          </cell>
        </row>
        <row r="620">
          <cell r="A620">
            <v>2034</v>
          </cell>
          <cell r="B620">
            <v>50</v>
          </cell>
        </row>
        <row r="621">
          <cell r="A621">
            <v>2035</v>
          </cell>
          <cell r="B621">
            <v>50</v>
          </cell>
        </row>
        <row r="622">
          <cell r="A622">
            <v>2036</v>
          </cell>
          <cell r="B622">
            <v>60</v>
          </cell>
        </row>
        <row r="623">
          <cell r="A623">
            <v>2037</v>
          </cell>
          <cell r="B623">
            <v>100</v>
          </cell>
        </row>
        <row r="624">
          <cell r="A624">
            <v>2039</v>
          </cell>
          <cell r="B624">
            <v>35</v>
          </cell>
        </row>
        <row r="625">
          <cell r="A625">
            <v>2040</v>
          </cell>
          <cell r="B625">
            <v>35</v>
          </cell>
        </row>
        <row r="626">
          <cell r="A626">
            <v>2041</v>
          </cell>
          <cell r="B626">
            <v>50</v>
          </cell>
        </row>
        <row r="627">
          <cell r="A627">
            <v>2043</v>
          </cell>
          <cell r="B627">
            <v>35</v>
          </cell>
        </row>
        <row r="628">
          <cell r="A628">
            <v>2045</v>
          </cell>
          <cell r="B628">
            <v>50</v>
          </cell>
        </row>
        <row r="629">
          <cell r="A629">
            <v>2046</v>
          </cell>
          <cell r="B629">
            <v>35</v>
          </cell>
        </row>
        <row r="630">
          <cell r="A630">
            <v>2050</v>
          </cell>
          <cell r="B630">
            <v>35</v>
          </cell>
        </row>
        <row r="631">
          <cell r="A631">
            <v>2052</v>
          </cell>
          <cell r="B631">
            <v>100</v>
          </cell>
        </row>
        <row r="632">
          <cell r="A632">
            <v>2053</v>
          </cell>
          <cell r="B632">
            <v>50</v>
          </cell>
        </row>
        <row r="633">
          <cell r="A633">
            <v>2054</v>
          </cell>
          <cell r="B633">
            <v>35</v>
          </cell>
        </row>
        <row r="634">
          <cell r="A634">
            <v>2055</v>
          </cell>
          <cell r="B634">
            <v>35</v>
          </cell>
        </row>
        <row r="635">
          <cell r="A635">
            <v>2056</v>
          </cell>
          <cell r="B635">
            <v>35</v>
          </cell>
        </row>
        <row r="636">
          <cell r="A636">
            <v>2057</v>
          </cell>
          <cell r="B636">
            <v>35</v>
          </cell>
        </row>
        <row r="637">
          <cell r="A637">
            <v>2058</v>
          </cell>
          <cell r="B637">
            <v>60</v>
          </cell>
        </row>
        <row r="638">
          <cell r="A638">
            <v>2059</v>
          </cell>
          <cell r="B638">
            <v>100</v>
          </cell>
        </row>
        <row r="639">
          <cell r="A639">
            <v>2060</v>
          </cell>
          <cell r="B639">
            <v>35</v>
          </cell>
        </row>
        <row r="640">
          <cell r="A640">
            <v>2061</v>
          </cell>
          <cell r="B640">
            <v>35</v>
          </cell>
        </row>
        <row r="641">
          <cell r="A641">
            <v>2064</v>
          </cell>
          <cell r="B641">
            <v>35</v>
          </cell>
        </row>
        <row r="642">
          <cell r="A642">
            <v>2065</v>
          </cell>
          <cell r="B642">
            <v>35</v>
          </cell>
        </row>
        <row r="643">
          <cell r="A643">
            <v>2066</v>
          </cell>
          <cell r="B643">
            <v>35</v>
          </cell>
        </row>
        <row r="644">
          <cell r="A644">
            <v>2074</v>
          </cell>
          <cell r="B644">
            <v>50</v>
          </cell>
        </row>
        <row r="645">
          <cell r="A645">
            <v>2075</v>
          </cell>
          <cell r="B645">
            <v>35</v>
          </cell>
        </row>
        <row r="646">
          <cell r="A646">
            <v>2076</v>
          </cell>
          <cell r="B646">
            <v>35</v>
          </cell>
        </row>
        <row r="647">
          <cell r="A647">
            <v>2082</v>
          </cell>
          <cell r="B647">
            <v>35</v>
          </cell>
        </row>
        <row r="648">
          <cell r="A648">
            <v>2084</v>
          </cell>
          <cell r="B648">
            <v>35</v>
          </cell>
        </row>
        <row r="649">
          <cell r="A649">
            <v>2085</v>
          </cell>
          <cell r="B649">
            <v>35</v>
          </cell>
        </row>
        <row r="650">
          <cell r="A650">
            <v>2086</v>
          </cell>
          <cell r="B650">
            <v>60</v>
          </cell>
        </row>
        <row r="651">
          <cell r="A651">
            <v>2093</v>
          </cell>
          <cell r="B651">
            <v>35</v>
          </cell>
        </row>
        <row r="652">
          <cell r="A652">
            <v>2094</v>
          </cell>
          <cell r="B652">
            <v>35</v>
          </cell>
        </row>
        <row r="653">
          <cell r="A653">
            <v>2096</v>
          </cell>
          <cell r="B653">
            <v>35</v>
          </cell>
        </row>
        <row r="654">
          <cell r="A654">
            <v>2098</v>
          </cell>
          <cell r="B654">
            <v>35</v>
          </cell>
        </row>
        <row r="655">
          <cell r="A655">
            <v>2099</v>
          </cell>
          <cell r="B655">
            <v>35</v>
          </cell>
        </row>
        <row r="656">
          <cell r="A656">
            <v>2100</v>
          </cell>
          <cell r="B656">
            <v>35</v>
          </cell>
        </row>
        <row r="657">
          <cell r="A657">
            <v>2102</v>
          </cell>
          <cell r="B657">
            <v>50</v>
          </cell>
        </row>
        <row r="658">
          <cell r="A658">
            <v>2103</v>
          </cell>
          <cell r="B658">
            <v>35</v>
          </cell>
        </row>
        <row r="659">
          <cell r="A659">
            <v>2104</v>
          </cell>
          <cell r="B659">
            <v>35</v>
          </cell>
        </row>
        <row r="660">
          <cell r="A660">
            <v>2113</v>
          </cell>
          <cell r="B660">
            <v>35</v>
          </cell>
        </row>
        <row r="661">
          <cell r="A661">
            <v>2114</v>
          </cell>
          <cell r="B661">
            <v>50</v>
          </cell>
        </row>
        <row r="662">
          <cell r="A662">
            <v>2116</v>
          </cell>
          <cell r="B662">
            <v>35</v>
          </cell>
        </row>
        <row r="663">
          <cell r="A663">
            <v>2117</v>
          </cell>
          <cell r="B663">
            <v>35</v>
          </cell>
        </row>
        <row r="664">
          <cell r="A664">
            <v>2119</v>
          </cell>
          <cell r="B664">
            <v>35</v>
          </cell>
        </row>
        <row r="665">
          <cell r="A665">
            <v>2120</v>
          </cell>
          <cell r="B665">
            <v>35</v>
          </cell>
        </row>
        <row r="666">
          <cell r="A666">
            <v>2121</v>
          </cell>
          <cell r="B666">
            <v>35</v>
          </cell>
        </row>
        <row r="667">
          <cell r="A667">
            <v>2123</v>
          </cell>
          <cell r="B667">
            <v>35</v>
          </cell>
        </row>
        <row r="668">
          <cell r="A668">
            <v>2124</v>
          </cell>
          <cell r="B668">
            <v>35</v>
          </cell>
        </row>
        <row r="669">
          <cell r="A669">
            <v>2125</v>
          </cell>
          <cell r="B669">
            <v>35</v>
          </cell>
        </row>
        <row r="670">
          <cell r="A670">
            <v>2127</v>
          </cell>
          <cell r="B670">
            <v>35</v>
          </cell>
        </row>
        <row r="671">
          <cell r="A671">
            <v>2130</v>
          </cell>
          <cell r="B671">
            <v>60</v>
          </cell>
        </row>
        <row r="672">
          <cell r="A672">
            <v>2134</v>
          </cell>
          <cell r="B672">
            <v>35</v>
          </cell>
        </row>
        <row r="673">
          <cell r="A673">
            <v>2135</v>
          </cell>
          <cell r="B673">
            <v>35</v>
          </cell>
        </row>
        <row r="674">
          <cell r="A674">
            <v>2136</v>
          </cell>
          <cell r="B674">
            <v>35</v>
          </cell>
        </row>
        <row r="675">
          <cell r="A675">
            <v>2137</v>
          </cell>
          <cell r="B675">
            <v>35</v>
          </cell>
        </row>
        <row r="676">
          <cell r="A676">
            <v>2139</v>
          </cell>
          <cell r="B676">
            <v>35</v>
          </cell>
        </row>
        <row r="677">
          <cell r="A677">
            <v>2142</v>
          </cell>
          <cell r="B677">
            <v>35</v>
          </cell>
        </row>
        <row r="678">
          <cell r="A678">
            <v>2144</v>
          </cell>
          <cell r="B678">
            <v>35</v>
          </cell>
        </row>
        <row r="679">
          <cell r="A679">
            <v>2146</v>
          </cell>
          <cell r="B679">
            <v>35</v>
          </cell>
        </row>
        <row r="680">
          <cell r="A680">
            <v>2147</v>
          </cell>
          <cell r="B680">
            <v>50</v>
          </cell>
        </row>
        <row r="681">
          <cell r="A681">
            <v>2153</v>
          </cell>
          <cell r="B681">
            <v>50</v>
          </cell>
        </row>
        <row r="682">
          <cell r="A682">
            <v>2155</v>
          </cell>
          <cell r="B682">
            <v>35</v>
          </cell>
        </row>
        <row r="683">
          <cell r="A683">
            <v>2156</v>
          </cell>
          <cell r="B683">
            <v>60</v>
          </cell>
        </row>
        <row r="684">
          <cell r="A684">
            <v>2157</v>
          </cell>
          <cell r="B684">
            <v>60</v>
          </cell>
        </row>
        <row r="685">
          <cell r="A685">
            <v>2158</v>
          </cell>
          <cell r="B685">
            <v>70</v>
          </cell>
        </row>
        <row r="686">
          <cell r="A686">
            <v>2159</v>
          </cell>
          <cell r="B686">
            <v>60</v>
          </cell>
        </row>
        <row r="687">
          <cell r="A687">
            <v>2160</v>
          </cell>
          <cell r="B687">
            <v>35</v>
          </cell>
        </row>
        <row r="688">
          <cell r="A688">
            <v>2161</v>
          </cell>
          <cell r="B688">
            <v>35</v>
          </cell>
        </row>
        <row r="689">
          <cell r="A689">
            <v>2162</v>
          </cell>
          <cell r="B689">
            <v>60</v>
          </cell>
        </row>
        <row r="690">
          <cell r="A690">
            <v>2164</v>
          </cell>
          <cell r="B690">
            <v>35</v>
          </cell>
        </row>
        <row r="691">
          <cell r="A691">
            <v>2166</v>
          </cell>
          <cell r="B691">
            <v>60</v>
          </cell>
        </row>
        <row r="692">
          <cell r="A692">
            <v>2167</v>
          </cell>
          <cell r="B692">
            <v>50</v>
          </cell>
        </row>
        <row r="693">
          <cell r="A693">
            <v>2174</v>
          </cell>
          <cell r="B693">
            <v>60</v>
          </cell>
        </row>
        <row r="694">
          <cell r="A694">
            <v>2181</v>
          </cell>
          <cell r="B694">
            <v>70</v>
          </cell>
        </row>
        <row r="695">
          <cell r="A695">
            <v>2182</v>
          </cell>
          <cell r="B695">
            <v>60</v>
          </cell>
        </row>
        <row r="696">
          <cell r="A696">
            <v>2183</v>
          </cell>
          <cell r="B696">
            <v>50</v>
          </cell>
        </row>
        <row r="697">
          <cell r="A697">
            <v>2184</v>
          </cell>
          <cell r="B697">
            <v>50</v>
          </cell>
        </row>
        <row r="698">
          <cell r="A698">
            <v>2185</v>
          </cell>
          <cell r="B698">
            <v>60</v>
          </cell>
        </row>
        <row r="699">
          <cell r="A699">
            <v>2186</v>
          </cell>
          <cell r="B699">
            <v>60</v>
          </cell>
        </row>
        <row r="700">
          <cell r="A700">
            <v>2187</v>
          </cell>
          <cell r="B700">
            <v>50</v>
          </cell>
        </row>
        <row r="701">
          <cell r="A701">
            <v>2188</v>
          </cell>
          <cell r="B701">
            <v>35</v>
          </cell>
        </row>
        <row r="702">
          <cell r="A702">
            <v>2189</v>
          </cell>
          <cell r="B702">
            <v>35</v>
          </cell>
        </row>
        <row r="703">
          <cell r="A703">
            <v>2190</v>
          </cell>
          <cell r="B703">
            <v>60</v>
          </cell>
        </row>
        <row r="704">
          <cell r="A704">
            <v>2191</v>
          </cell>
          <cell r="B704">
            <v>60</v>
          </cell>
        </row>
        <row r="705">
          <cell r="A705">
            <v>2192</v>
          </cell>
          <cell r="B705">
            <v>50</v>
          </cell>
        </row>
        <row r="706">
          <cell r="A706">
            <v>2193</v>
          </cell>
          <cell r="B706">
            <v>50</v>
          </cell>
        </row>
        <row r="707">
          <cell r="A707">
            <v>2194</v>
          </cell>
          <cell r="B707">
            <v>35</v>
          </cell>
        </row>
        <row r="708">
          <cell r="A708">
            <v>2195</v>
          </cell>
          <cell r="B708">
            <v>35</v>
          </cell>
        </row>
        <row r="709">
          <cell r="A709">
            <v>2196</v>
          </cell>
          <cell r="B709">
            <v>35</v>
          </cell>
        </row>
        <row r="710">
          <cell r="A710">
            <v>2197</v>
          </cell>
          <cell r="B710">
            <v>35</v>
          </cell>
        </row>
        <row r="711">
          <cell r="A711">
            <v>2198</v>
          </cell>
          <cell r="B711">
            <v>35</v>
          </cell>
        </row>
        <row r="712">
          <cell r="A712">
            <v>2199</v>
          </cell>
          <cell r="B712">
            <v>35</v>
          </cell>
        </row>
        <row r="713">
          <cell r="A713">
            <v>2200</v>
          </cell>
          <cell r="B713">
            <v>100</v>
          </cell>
        </row>
        <row r="714">
          <cell r="A714">
            <v>2201</v>
          </cell>
          <cell r="B714">
            <v>100</v>
          </cell>
        </row>
        <row r="715">
          <cell r="A715">
            <v>2202</v>
          </cell>
          <cell r="B715">
            <v>100</v>
          </cell>
        </row>
        <row r="716">
          <cell r="A716">
            <v>2203</v>
          </cell>
          <cell r="B716">
            <v>100</v>
          </cell>
        </row>
        <row r="717">
          <cell r="A717">
            <v>2204</v>
          </cell>
          <cell r="B717">
            <v>100</v>
          </cell>
        </row>
        <row r="718">
          <cell r="A718">
            <v>2205</v>
          </cell>
          <cell r="B718">
            <v>35</v>
          </cell>
        </row>
        <row r="719">
          <cell r="A719">
            <v>2206</v>
          </cell>
          <cell r="B719">
            <v>60</v>
          </cell>
        </row>
        <row r="720">
          <cell r="A720">
            <v>2207</v>
          </cell>
          <cell r="B720">
            <v>50</v>
          </cell>
        </row>
        <row r="721">
          <cell r="A721">
            <v>2208</v>
          </cell>
          <cell r="B721">
            <v>35</v>
          </cell>
        </row>
        <row r="722">
          <cell r="A722">
            <v>2209</v>
          </cell>
          <cell r="B722">
            <v>60</v>
          </cell>
        </row>
        <row r="723">
          <cell r="A723">
            <v>2210</v>
          </cell>
          <cell r="B723">
            <v>50</v>
          </cell>
        </row>
        <row r="724">
          <cell r="A724">
            <v>2211</v>
          </cell>
          <cell r="B724">
            <v>35</v>
          </cell>
        </row>
        <row r="725">
          <cell r="A725">
            <v>2212</v>
          </cell>
          <cell r="B725">
            <v>35</v>
          </cell>
        </row>
      </sheetData>
      <sheetData sheetId="4"/>
      <sheetData sheetId="5">
        <row r="2">
          <cell r="A2">
            <v>13</v>
          </cell>
          <cell r="B2">
            <v>13</v>
          </cell>
        </row>
        <row r="3">
          <cell r="A3">
            <v>44</v>
          </cell>
          <cell r="B3">
            <v>44</v>
          </cell>
        </row>
        <row r="4">
          <cell r="A4">
            <v>47</v>
          </cell>
          <cell r="B4">
            <v>47</v>
          </cell>
        </row>
        <row r="5">
          <cell r="A5">
            <v>49</v>
          </cell>
          <cell r="B5">
            <v>49</v>
          </cell>
        </row>
        <row r="6">
          <cell r="A6">
            <v>52</v>
          </cell>
          <cell r="B6">
            <v>52</v>
          </cell>
        </row>
        <row r="7">
          <cell r="A7">
            <v>53</v>
          </cell>
          <cell r="B7">
            <v>53</v>
          </cell>
        </row>
        <row r="8">
          <cell r="A8">
            <v>54</v>
          </cell>
        </row>
        <row r="9">
          <cell r="A9">
            <v>60</v>
          </cell>
          <cell r="B9">
            <v>60</v>
          </cell>
        </row>
        <row r="10">
          <cell r="A10">
            <v>68</v>
          </cell>
          <cell r="B10">
            <v>68</v>
          </cell>
        </row>
        <row r="11">
          <cell r="A11">
            <v>71</v>
          </cell>
          <cell r="B11">
            <v>71</v>
          </cell>
        </row>
        <row r="12">
          <cell r="A12">
            <v>84</v>
          </cell>
          <cell r="B12">
            <v>84</v>
          </cell>
        </row>
        <row r="13">
          <cell r="A13">
            <v>85</v>
          </cell>
          <cell r="B13">
            <v>85</v>
          </cell>
        </row>
        <row r="14">
          <cell r="A14">
            <v>87</v>
          </cell>
          <cell r="B14">
            <v>87</v>
          </cell>
        </row>
        <row r="15">
          <cell r="A15">
            <v>89</v>
          </cell>
          <cell r="B15">
            <v>89</v>
          </cell>
        </row>
        <row r="16">
          <cell r="A16">
            <v>92</v>
          </cell>
          <cell r="B16">
            <v>92</v>
          </cell>
        </row>
        <row r="17">
          <cell r="A17">
            <v>96</v>
          </cell>
          <cell r="B17">
            <v>96</v>
          </cell>
        </row>
        <row r="18">
          <cell r="A18">
            <v>97</v>
          </cell>
          <cell r="B18">
            <v>97</v>
          </cell>
        </row>
        <row r="19">
          <cell r="A19">
            <v>116</v>
          </cell>
          <cell r="B19">
            <v>116</v>
          </cell>
        </row>
        <row r="20">
          <cell r="A20">
            <v>119</v>
          </cell>
          <cell r="B20">
            <v>119</v>
          </cell>
        </row>
        <row r="21">
          <cell r="A21">
            <v>123</v>
          </cell>
          <cell r="B21">
            <v>123</v>
          </cell>
        </row>
        <row r="22">
          <cell r="A22">
            <v>124</v>
          </cell>
          <cell r="B22">
            <v>124</v>
          </cell>
        </row>
        <row r="23">
          <cell r="A23">
            <v>130</v>
          </cell>
          <cell r="B23">
            <v>130</v>
          </cell>
        </row>
        <row r="24">
          <cell r="A24">
            <v>133</v>
          </cell>
          <cell r="B24">
            <v>133</v>
          </cell>
        </row>
        <row r="25">
          <cell r="A25">
            <v>135</v>
          </cell>
          <cell r="B25">
            <v>135</v>
          </cell>
        </row>
        <row r="26">
          <cell r="A26">
            <v>140</v>
          </cell>
          <cell r="B26">
            <v>140</v>
          </cell>
        </row>
        <row r="27">
          <cell r="A27">
            <v>141</v>
          </cell>
          <cell r="B27">
            <v>141</v>
          </cell>
        </row>
        <row r="28">
          <cell r="A28">
            <v>142</v>
          </cell>
          <cell r="B28">
            <v>142</v>
          </cell>
        </row>
        <row r="29">
          <cell r="A29">
            <v>143</v>
          </cell>
          <cell r="B29">
            <v>143</v>
          </cell>
        </row>
        <row r="30">
          <cell r="A30">
            <v>149</v>
          </cell>
          <cell r="B30">
            <v>149</v>
          </cell>
        </row>
        <row r="31">
          <cell r="A31">
            <v>150</v>
          </cell>
          <cell r="B31">
            <v>150</v>
          </cell>
        </row>
        <row r="32">
          <cell r="A32">
            <v>152</v>
          </cell>
          <cell r="B32">
            <v>152</v>
          </cell>
        </row>
        <row r="33">
          <cell r="A33">
            <v>153</v>
          </cell>
          <cell r="B33">
            <v>153</v>
          </cell>
        </row>
        <row r="34">
          <cell r="A34">
            <v>154</v>
          </cell>
          <cell r="B34">
            <v>154</v>
          </cell>
        </row>
        <row r="35">
          <cell r="A35">
            <v>155</v>
          </cell>
        </row>
        <row r="36">
          <cell r="A36">
            <v>156</v>
          </cell>
          <cell r="B36">
            <v>156</v>
          </cell>
        </row>
        <row r="37">
          <cell r="A37">
            <v>158</v>
          </cell>
          <cell r="B37">
            <v>158</v>
          </cell>
        </row>
        <row r="38">
          <cell r="A38">
            <v>163</v>
          </cell>
          <cell r="B38">
            <v>163</v>
          </cell>
        </row>
        <row r="39">
          <cell r="A39">
            <v>165</v>
          </cell>
          <cell r="B39">
            <v>165</v>
          </cell>
        </row>
        <row r="40">
          <cell r="A40">
            <v>170</v>
          </cell>
          <cell r="B40">
            <v>170</v>
          </cell>
        </row>
        <row r="41">
          <cell r="A41">
            <v>171</v>
          </cell>
          <cell r="B41">
            <v>171</v>
          </cell>
        </row>
        <row r="42">
          <cell r="A42">
            <v>173</v>
          </cell>
        </row>
        <row r="43">
          <cell r="A43">
            <v>174</v>
          </cell>
          <cell r="B43">
            <v>174</v>
          </cell>
        </row>
        <row r="44">
          <cell r="A44">
            <v>177</v>
          </cell>
          <cell r="B44">
            <v>177</v>
          </cell>
        </row>
        <row r="45">
          <cell r="A45">
            <v>178</v>
          </cell>
          <cell r="B45">
            <v>178</v>
          </cell>
        </row>
        <row r="46">
          <cell r="A46">
            <v>179</v>
          </cell>
          <cell r="B46">
            <v>179</v>
          </cell>
        </row>
        <row r="47">
          <cell r="A47">
            <v>180</v>
          </cell>
          <cell r="B47">
            <v>180</v>
          </cell>
        </row>
        <row r="48">
          <cell r="A48">
            <v>182</v>
          </cell>
          <cell r="B48">
            <v>182</v>
          </cell>
        </row>
        <row r="49">
          <cell r="A49">
            <v>183</v>
          </cell>
        </row>
        <row r="50">
          <cell r="A50">
            <v>188</v>
          </cell>
          <cell r="B50">
            <v>188</v>
          </cell>
        </row>
        <row r="51">
          <cell r="A51">
            <v>194</v>
          </cell>
          <cell r="B51">
            <v>194</v>
          </cell>
        </row>
        <row r="52">
          <cell r="A52">
            <v>195</v>
          </cell>
          <cell r="B52">
            <v>195</v>
          </cell>
        </row>
        <row r="53">
          <cell r="A53">
            <v>202</v>
          </cell>
          <cell r="B53">
            <v>202</v>
          </cell>
        </row>
        <row r="54">
          <cell r="A54">
            <v>205</v>
          </cell>
          <cell r="B54">
            <v>205</v>
          </cell>
        </row>
        <row r="55">
          <cell r="A55">
            <v>206</v>
          </cell>
          <cell r="B55">
            <v>206</v>
          </cell>
        </row>
        <row r="56">
          <cell r="A56">
            <v>210</v>
          </cell>
          <cell r="B56">
            <v>210</v>
          </cell>
        </row>
        <row r="57">
          <cell r="A57">
            <v>211</v>
          </cell>
          <cell r="B57">
            <v>211</v>
          </cell>
        </row>
        <row r="58">
          <cell r="A58">
            <v>213</v>
          </cell>
          <cell r="B58">
            <v>213</v>
          </cell>
        </row>
        <row r="59">
          <cell r="A59">
            <v>214</v>
          </cell>
          <cell r="B59">
            <v>214</v>
          </cell>
        </row>
        <row r="60">
          <cell r="A60">
            <v>216</v>
          </cell>
          <cell r="B60">
            <v>216</v>
          </cell>
        </row>
        <row r="61">
          <cell r="A61">
            <v>223</v>
          </cell>
          <cell r="B61">
            <v>223</v>
          </cell>
        </row>
        <row r="62">
          <cell r="A62">
            <v>231</v>
          </cell>
          <cell r="B62">
            <v>231</v>
          </cell>
        </row>
        <row r="63">
          <cell r="A63">
            <v>232</v>
          </cell>
          <cell r="B63">
            <v>232</v>
          </cell>
        </row>
        <row r="64">
          <cell r="A64">
            <v>235</v>
          </cell>
        </row>
        <row r="65">
          <cell r="A65">
            <v>238</v>
          </cell>
          <cell r="B65">
            <v>238</v>
          </cell>
        </row>
        <row r="66">
          <cell r="A66">
            <v>239</v>
          </cell>
          <cell r="B66">
            <v>239</v>
          </cell>
        </row>
        <row r="67">
          <cell r="A67">
            <v>243</v>
          </cell>
          <cell r="B67">
            <v>243</v>
          </cell>
        </row>
        <row r="68">
          <cell r="A68">
            <v>244</v>
          </cell>
          <cell r="B68">
            <v>244</v>
          </cell>
        </row>
        <row r="69">
          <cell r="A69">
            <v>245</v>
          </cell>
          <cell r="B69">
            <v>245</v>
          </cell>
        </row>
        <row r="70">
          <cell r="A70">
            <v>249</v>
          </cell>
          <cell r="B70">
            <v>249</v>
          </cell>
        </row>
        <row r="71">
          <cell r="A71">
            <v>250</v>
          </cell>
          <cell r="B71">
            <v>250</v>
          </cell>
        </row>
        <row r="72">
          <cell r="A72">
            <v>253</v>
          </cell>
          <cell r="B72">
            <v>253</v>
          </cell>
        </row>
        <row r="73">
          <cell r="A73">
            <v>254</v>
          </cell>
          <cell r="B73">
            <v>254</v>
          </cell>
        </row>
        <row r="74">
          <cell r="A74">
            <v>255</v>
          </cell>
          <cell r="B74">
            <v>255</v>
          </cell>
        </row>
        <row r="75">
          <cell r="A75">
            <v>257</v>
          </cell>
        </row>
        <row r="76">
          <cell r="A76">
            <v>258</v>
          </cell>
          <cell r="B76">
            <v>258</v>
          </cell>
        </row>
        <row r="77">
          <cell r="A77">
            <v>259</v>
          </cell>
          <cell r="B77">
            <v>259</v>
          </cell>
        </row>
        <row r="78">
          <cell r="A78">
            <v>263</v>
          </cell>
          <cell r="B78">
            <v>263</v>
          </cell>
        </row>
        <row r="79">
          <cell r="A79">
            <v>266</v>
          </cell>
          <cell r="B79">
            <v>266</v>
          </cell>
        </row>
        <row r="80">
          <cell r="A80">
            <v>269</v>
          </cell>
          <cell r="B80">
            <v>269</v>
          </cell>
        </row>
        <row r="81">
          <cell r="A81">
            <v>272</v>
          </cell>
          <cell r="B81">
            <v>272</v>
          </cell>
        </row>
        <row r="82">
          <cell r="A82">
            <v>273</v>
          </cell>
          <cell r="B82">
            <v>273</v>
          </cell>
        </row>
        <row r="83">
          <cell r="A83">
            <v>274</v>
          </cell>
          <cell r="B83">
            <v>274</v>
          </cell>
        </row>
        <row r="84">
          <cell r="A84">
            <v>276</v>
          </cell>
          <cell r="B84">
            <v>276</v>
          </cell>
        </row>
        <row r="85">
          <cell r="A85">
            <v>278</v>
          </cell>
          <cell r="B85">
            <v>278</v>
          </cell>
        </row>
        <row r="86">
          <cell r="A86">
            <v>283</v>
          </cell>
          <cell r="B86">
            <v>283</v>
          </cell>
        </row>
        <row r="87">
          <cell r="A87">
            <v>287</v>
          </cell>
        </row>
        <row r="88">
          <cell r="A88">
            <v>288</v>
          </cell>
          <cell r="B88">
            <v>288</v>
          </cell>
        </row>
        <row r="89">
          <cell r="A89">
            <v>291</v>
          </cell>
          <cell r="B89">
            <v>291</v>
          </cell>
        </row>
        <row r="90">
          <cell r="A90">
            <v>293</v>
          </cell>
          <cell r="B90">
            <v>293</v>
          </cell>
        </row>
        <row r="91">
          <cell r="A91">
            <v>298</v>
          </cell>
          <cell r="B91">
            <v>298</v>
          </cell>
        </row>
        <row r="92">
          <cell r="A92">
            <v>299</v>
          </cell>
          <cell r="B92">
            <v>299</v>
          </cell>
        </row>
        <row r="93">
          <cell r="A93">
            <v>300</v>
          </cell>
          <cell r="B93">
            <v>300</v>
          </cell>
        </row>
        <row r="94">
          <cell r="A94">
            <v>301</v>
          </cell>
          <cell r="B94">
            <v>301</v>
          </cell>
        </row>
        <row r="95">
          <cell r="A95">
            <v>308</v>
          </cell>
          <cell r="B95">
            <v>308</v>
          </cell>
        </row>
        <row r="96">
          <cell r="A96">
            <v>310</v>
          </cell>
          <cell r="B96">
            <v>310</v>
          </cell>
        </row>
        <row r="97">
          <cell r="A97">
            <v>311</v>
          </cell>
          <cell r="B97">
            <v>311</v>
          </cell>
        </row>
        <row r="98">
          <cell r="A98">
            <v>313</v>
          </cell>
          <cell r="B98">
            <v>313</v>
          </cell>
        </row>
        <row r="99">
          <cell r="A99">
            <v>315</v>
          </cell>
          <cell r="B99">
            <v>315</v>
          </cell>
        </row>
        <row r="100">
          <cell r="A100">
            <v>317</v>
          </cell>
          <cell r="B100">
            <v>317</v>
          </cell>
        </row>
        <row r="101">
          <cell r="A101">
            <v>318</v>
          </cell>
          <cell r="B101">
            <v>318</v>
          </cell>
        </row>
        <row r="102">
          <cell r="A102">
            <v>319</v>
          </cell>
          <cell r="B102">
            <v>319</v>
          </cell>
        </row>
        <row r="103">
          <cell r="A103">
            <v>321</v>
          </cell>
          <cell r="B103">
            <v>321</v>
          </cell>
        </row>
        <row r="104">
          <cell r="A104">
            <v>322</v>
          </cell>
          <cell r="B104">
            <v>322</v>
          </cell>
        </row>
        <row r="105">
          <cell r="A105">
            <v>324</v>
          </cell>
          <cell r="B105">
            <v>324</v>
          </cell>
        </row>
        <row r="106">
          <cell r="A106">
            <v>326</v>
          </cell>
          <cell r="B106">
            <v>326</v>
          </cell>
        </row>
        <row r="107">
          <cell r="A107">
            <v>328</v>
          </cell>
          <cell r="B107">
            <v>328</v>
          </cell>
        </row>
        <row r="108">
          <cell r="A108">
            <v>329</v>
          </cell>
          <cell r="B108">
            <v>329</v>
          </cell>
        </row>
        <row r="109">
          <cell r="A109">
            <v>330</v>
          </cell>
          <cell r="B109">
            <v>330</v>
          </cell>
        </row>
        <row r="110">
          <cell r="A110">
            <v>331</v>
          </cell>
          <cell r="B110">
            <v>331</v>
          </cell>
        </row>
        <row r="111">
          <cell r="A111">
            <v>332</v>
          </cell>
          <cell r="B111">
            <v>332</v>
          </cell>
        </row>
        <row r="112">
          <cell r="A112">
            <v>334</v>
          </cell>
          <cell r="B112">
            <v>334</v>
          </cell>
        </row>
        <row r="113">
          <cell r="A113">
            <v>337</v>
          </cell>
          <cell r="B113">
            <v>337</v>
          </cell>
        </row>
        <row r="114">
          <cell r="A114">
            <v>340</v>
          </cell>
          <cell r="B114">
            <v>340</v>
          </cell>
        </row>
        <row r="115">
          <cell r="A115">
            <v>342</v>
          </cell>
          <cell r="B115">
            <v>342</v>
          </cell>
        </row>
        <row r="116">
          <cell r="A116">
            <v>344</v>
          </cell>
          <cell r="B116">
            <v>344</v>
          </cell>
        </row>
        <row r="117">
          <cell r="A117">
            <v>347</v>
          </cell>
          <cell r="B117">
            <v>347</v>
          </cell>
        </row>
        <row r="118">
          <cell r="A118">
            <v>348</v>
          </cell>
          <cell r="B118">
            <v>348</v>
          </cell>
        </row>
        <row r="119">
          <cell r="A119">
            <v>349</v>
          </cell>
          <cell r="B119">
            <v>349</v>
          </cell>
        </row>
        <row r="120">
          <cell r="A120">
            <v>350</v>
          </cell>
          <cell r="B120">
            <v>350</v>
          </cell>
        </row>
        <row r="121">
          <cell r="A121">
            <v>351</v>
          </cell>
          <cell r="B121">
            <v>351</v>
          </cell>
        </row>
        <row r="122">
          <cell r="A122">
            <v>355</v>
          </cell>
          <cell r="B122">
            <v>355</v>
          </cell>
        </row>
        <row r="123">
          <cell r="A123">
            <v>360</v>
          </cell>
          <cell r="B123">
            <v>360</v>
          </cell>
        </row>
        <row r="124">
          <cell r="A124">
            <v>362</v>
          </cell>
          <cell r="B124">
            <v>362</v>
          </cell>
        </row>
        <row r="125">
          <cell r="A125">
            <v>363</v>
          </cell>
          <cell r="B125">
            <v>363</v>
          </cell>
        </row>
        <row r="126">
          <cell r="A126">
            <v>364</v>
          </cell>
          <cell r="B126">
            <v>364</v>
          </cell>
        </row>
        <row r="127">
          <cell r="A127">
            <v>372</v>
          </cell>
        </row>
        <row r="128">
          <cell r="A128">
            <v>373</v>
          </cell>
          <cell r="B128">
            <v>373</v>
          </cell>
        </row>
        <row r="129">
          <cell r="A129">
            <v>376</v>
          </cell>
          <cell r="B129">
            <v>376</v>
          </cell>
        </row>
        <row r="130">
          <cell r="A130">
            <v>383</v>
          </cell>
          <cell r="B130">
            <v>383</v>
          </cell>
        </row>
        <row r="131">
          <cell r="A131">
            <v>388</v>
          </cell>
          <cell r="B131">
            <v>388</v>
          </cell>
        </row>
        <row r="132">
          <cell r="A132">
            <v>417</v>
          </cell>
          <cell r="B132">
            <v>417</v>
          </cell>
        </row>
        <row r="133">
          <cell r="A133">
            <v>425</v>
          </cell>
          <cell r="B133">
            <v>425</v>
          </cell>
        </row>
        <row r="134">
          <cell r="A134">
            <v>439</v>
          </cell>
          <cell r="B134">
            <v>439</v>
          </cell>
        </row>
        <row r="135">
          <cell r="A135">
            <v>441</v>
          </cell>
          <cell r="B135">
            <v>441</v>
          </cell>
        </row>
        <row r="136">
          <cell r="A136">
            <v>447</v>
          </cell>
          <cell r="B136">
            <v>447</v>
          </cell>
        </row>
        <row r="137">
          <cell r="A137">
            <v>457</v>
          </cell>
          <cell r="B137">
            <v>457</v>
          </cell>
        </row>
        <row r="138">
          <cell r="A138">
            <v>459</v>
          </cell>
        </row>
        <row r="139">
          <cell r="A139">
            <v>472</v>
          </cell>
          <cell r="B139">
            <v>472</v>
          </cell>
        </row>
        <row r="140">
          <cell r="A140">
            <v>474</v>
          </cell>
          <cell r="B140">
            <v>474</v>
          </cell>
        </row>
        <row r="141">
          <cell r="A141">
            <v>476</v>
          </cell>
          <cell r="B141">
            <v>476</v>
          </cell>
        </row>
        <row r="142">
          <cell r="A142">
            <v>477</v>
          </cell>
          <cell r="B142">
            <v>477</v>
          </cell>
        </row>
        <row r="143">
          <cell r="A143">
            <v>478</v>
          </cell>
          <cell r="B143">
            <v>478</v>
          </cell>
        </row>
        <row r="144">
          <cell r="A144">
            <v>480</v>
          </cell>
          <cell r="B144">
            <v>480</v>
          </cell>
        </row>
        <row r="145">
          <cell r="A145">
            <v>481</v>
          </cell>
          <cell r="B145">
            <v>481</v>
          </cell>
        </row>
        <row r="146">
          <cell r="A146">
            <v>482</v>
          </cell>
          <cell r="B146">
            <v>482</v>
          </cell>
        </row>
        <row r="147">
          <cell r="A147">
            <v>483</v>
          </cell>
          <cell r="B147">
            <v>483</v>
          </cell>
        </row>
        <row r="148">
          <cell r="A148">
            <v>484</v>
          </cell>
          <cell r="B148">
            <v>484</v>
          </cell>
        </row>
        <row r="149">
          <cell r="A149">
            <v>485</v>
          </cell>
          <cell r="B149">
            <v>485</v>
          </cell>
        </row>
        <row r="150">
          <cell r="A150">
            <v>486</v>
          </cell>
          <cell r="B150">
            <v>486</v>
          </cell>
        </row>
        <row r="151">
          <cell r="A151">
            <v>488</v>
          </cell>
          <cell r="B151">
            <v>488</v>
          </cell>
        </row>
        <row r="152">
          <cell r="A152">
            <v>490</v>
          </cell>
          <cell r="B152">
            <v>490</v>
          </cell>
        </row>
        <row r="153">
          <cell r="A153">
            <v>491</v>
          </cell>
          <cell r="B153">
            <v>491</v>
          </cell>
        </row>
        <row r="154">
          <cell r="A154">
            <v>493</v>
          </cell>
          <cell r="B154">
            <v>493</v>
          </cell>
        </row>
        <row r="155">
          <cell r="A155">
            <v>494</v>
          </cell>
          <cell r="B155">
            <v>494</v>
          </cell>
        </row>
        <row r="156">
          <cell r="A156">
            <v>495</v>
          </cell>
          <cell r="B156">
            <v>495</v>
          </cell>
        </row>
        <row r="157">
          <cell r="A157">
            <v>496</v>
          </cell>
          <cell r="B157">
            <v>496</v>
          </cell>
        </row>
        <row r="158">
          <cell r="A158">
            <v>497</v>
          </cell>
          <cell r="B158">
            <v>497</v>
          </cell>
        </row>
        <row r="159">
          <cell r="A159">
            <v>499</v>
          </cell>
          <cell r="B159">
            <v>499</v>
          </cell>
        </row>
        <row r="160">
          <cell r="A160">
            <v>500</v>
          </cell>
          <cell r="B160">
            <v>500</v>
          </cell>
        </row>
        <row r="161">
          <cell r="A161">
            <v>501</v>
          </cell>
          <cell r="B161">
            <v>501</v>
          </cell>
        </row>
        <row r="162">
          <cell r="A162">
            <v>502</v>
          </cell>
          <cell r="B162">
            <v>502</v>
          </cell>
        </row>
        <row r="163">
          <cell r="A163">
            <v>503</v>
          </cell>
          <cell r="B163">
            <v>503</v>
          </cell>
        </row>
        <row r="164">
          <cell r="A164">
            <v>504</v>
          </cell>
          <cell r="B164">
            <v>504</v>
          </cell>
        </row>
        <row r="165">
          <cell r="A165">
            <v>505</v>
          </cell>
          <cell r="B165">
            <v>505</v>
          </cell>
        </row>
        <row r="166">
          <cell r="A166">
            <v>506</v>
          </cell>
          <cell r="B166">
            <v>506</v>
          </cell>
        </row>
        <row r="167">
          <cell r="A167">
            <v>507</v>
          </cell>
          <cell r="B167">
            <v>507</v>
          </cell>
        </row>
        <row r="168">
          <cell r="A168">
            <v>508</v>
          </cell>
          <cell r="B168">
            <v>508</v>
          </cell>
        </row>
        <row r="169">
          <cell r="A169">
            <v>509</v>
          </cell>
          <cell r="B169">
            <v>509</v>
          </cell>
        </row>
        <row r="170">
          <cell r="A170">
            <v>510</v>
          </cell>
          <cell r="B170">
            <v>510</v>
          </cell>
        </row>
        <row r="171">
          <cell r="A171">
            <v>511</v>
          </cell>
          <cell r="B171">
            <v>511</v>
          </cell>
        </row>
        <row r="172">
          <cell r="A172">
            <v>512</v>
          </cell>
          <cell r="B172">
            <v>512</v>
          </cell>
        </row>
        <row r="173">
          <cell r="A173">
            <v>513</v>
          </cell>
          <cell r="B173">
            <v>513</v>
          </cell>
        </row>
        <row r="174">
          <cell r="A174">
            <v>514</v>
          </cell>
          <cell r="B174">
            <v>514</v>
          </cell>
        </row>
        <row r="175">
          <cell r="A175">
            <v>515</v>
          </cell>
          <cell r="B175">
            <v>515</v>
          </cell>
        </row>
        <row r="176">
          <cell r="A176">
            <v>516</v>
          </cell>
          <cell r="B176">
            <v>516</v>
          </cell>
        </row>
        <row r="177">
          <cell r="A177">
            <v>517</v>
          </cell>
          <cell r="B177">
            <v>517</v>
          </cell>
        </row>
        <row r="178">
          <cell r="A178">
            <v>518</v>
          </cell>
        </row>
        <row r="179">
          <cell r="A179">
            <v>519</v>
          </cell>
          <cell r="B179">
            <v>519</v>
          </cell>
        </row>
        <row r="180">
          <cell r="A180">
            <v>520</v>
          </cell>
          <cell r="B180">
            <v>520</v>
          </cell>
        </row>
        <row r="181">
          <cell r="A181">
            <v>522</v>
          </cell>
          <cell r="B181">
            <v>522</v>
          </cell>
        </row>
        <row r="182">
          <cell r="A182">
            <v>523</v>
          </cell>
          <cell r="B182">
            <v>523</v>
          </cell>
        </row>
        <row r="183">
          <cell r="A183">
            <v>524</v>
          </cell>
          <cell r="B183">
            <v>524</v>
          </cell>
        </row>
        <row r="184">
          <cell r="A184">
            <v>525</v>
          </cell>
          <cell r="B184">
            <v>525</v>
          </cell>
        </row>
        <row r="185">
          <cell r="A185">
            <v>526</v>
          </cell>
          <cell r="B185">
            <v>526</v>
          </cell>
        </row>
        <row r="186">
          <cell r="A186">
            <v>527</v>
          </cell>
          <cell r="B186">
            <v>527</v>
          </cell>
        </row>
        <row r="187">
          <cell r="A187">
            <v>529</v>
          </cell>
          <cell r="B187">
            <v>529</v>
          </cell>
        </row>
        <row r="188">
          <cell r="A188">
            <v>530</v>
          </cell>
          <cell r="B188">
            <v>530</v>
          </cell>
        </row>
        <row r="189">
          <cell r="A189">
            <v>531</v>
          </cell>
          <cell r="B189">
            <v>531</v>
          </cell>
        </row>
        <row r="190">
          <cell r="A190">
            <v>532</v>
          </cell>
          <cell r="B190">
            <v>532</v>
          </cell>
        </row>
        <row r="191">
          <cell r="A191">
            <v>533</v>
          </cell>
          <cell r="B191">
            <v>533</v>
          </cell>
        </row>
        <row r="192">
          <cell r="A192">
            <v>534</v>
          </cell>
          <cell r="B192">
            <v>534</v>
          </cell>
        </row>
        <row r="193">
          <cell r="A193">
            <v>535</v>
          </cell>
          <cell r="B193">
            <v>535</v>
          </cell>
        </row>
        <row r="194">
          <cell r="A194">
            <v>537</v>
          </cell>
          <cell r="B194">
            <v>537</v>
          </cell>
        </row>
        <row r="195">
          <cell r="A195">
            <v>538</v>
          </cell>
          <cell r="B195">
            <v>538</v>
          </cell>
        </row>
        <row r="196">
          <cell r="A196">
            <v>539</v>
          </cell>
        </row>
        <row r="197">
          <cell r="A197">
            <v>541</v>
          </cell>
          <cell r="B197">
            <v>541</v>
          </cell>
        </row>
        <row r="198">
          <cell r="A198">
            <v>542</v>
          </cell>
          <cell r="B198">
            <v>542</v>
          </cell>
        </row>
        <row r="199">
          <cell r="A199">
            <v>543</v>
          </cell>
          <cell r="B199">
            <v>543</v>
          </cell>
        </row>
        <row r="200">
          <cell r="A200">
            <v>544</v>
          </cell>
          <cell r="B200">
            <v>544</v>
          </cell>
        </row>
        <row r="201">
          <cell r="A201">
            <v>545</v>
          </cell>
          <cell r="B201">
            <v>545</v>
          </cell>
        </row>
        <row r="202">
          <cell r="A202">
            <v>546</v>
          </cell>
          <cell r="B202">
            <v>546</v>
          </cell>
        </row>
        <row r="203">
          <cell r="A203">
            <v>547</v>
          </cell>
          <cell r="B203">
            <v>547</v>
          </cell>
        </row>
        <row r="204">
          <cell r="A204">
            <v>549</v>
          </cell>
          <cell r="B204">
            <v>549</v>
          </cell>
        </row>
        <row r="205">
          <cell r="A205">
            <v>550</v>
          </cell>
          <cell r="B205">
            <v>550</v>
          </cell>
        </row>
        <row r="206">
          <cell r="A206">
            <v>551</v>
          </cell>
          <cell r="B206">
            <v>551</v>
          </cell>
        </row>
        <row r="207">
          <cell r="A207">
            <v>552</v>
          </cell>
          <cell r="B207">
            <v>552</v>
          </cell>
        </row>
        <row r="208">
          <cell r="A208">
            <v>554</v>
          </cell>
          <cell r="B208">
            <v>554</v>
          </cell>
        </row>
        <row r="209">
          <cell r="A209">
            <v>555</v>
          </cell>
          <cell r="B209">
            <v>555</v>
          </cell>
        </row>
        <row r="210">
          <cell r="A210">
            <v>561</v>
          </cell>
          <cell r="B210">
            <v>561</v>
          </cell>
        </row>
        <row r="211">
          <cell r="A211">
            <v>566</v>
          </cell>
          <cell r="B211">
            <v>566</v>
          </cell>
        </row>
        <row r="212">
          <cell r="A212">
            <v>567</v>
          </cell>
          <cell r="B212">
            <v>567</v>
          </cell>
        </row>
        <row r="213">
          <cell r="A213">
            <v>568</v>
          </cell>
          <cell r="B213">
            <v>568</v>
          </cell>
        </row>
        <row r="214">
          <cell r="A214">
            <v>569</v>
          </cell>
          <cell r="B214">
            <v>569</v>
          </cell>
        </row>
        <row r="215">
          <cell r="A215">
            <v>573</v>
          </cell>
          <cell r="B215">
            <v>573</v>
          </cell>
        </row>
        <row r="216">
          <cell r="A216">
            <v>574</v>
          </cell>
        </row>
        <row r="217">
          <cell r="A217">
            <v>577</v>
          </cell>
          <cell r="B217">
            <v>577</v>
          </cell>
        </row>
        <row r="218">
          <cell r="A218">
            <v>578</v>
          </cell>
          <cell r="B218">
            <v>578</v>
          </cell>
        </row>
        <row r="219">
          <cell r="A219">
            <v>579</v>
          </cell>
          <cell r="B219">
            <v>579</v>
          </cell>
        </row>
        <row r="220">
          <cell r="A220">
            <v>580</v>
          </cell>
          <cell r="B220">
            <v>580</v>
          </cell>
        </row>
        <row r="221">
          <cell r="A221">
            <v>581</v>
          </cell>
          <cell r="B221">
            <v>581</v>
          </cell>
        </row>
        <row r="222">
          <cell r="A222">
            <v>582</v>
          </cell>
          <cell r="B222">
            <v>582</v>
          </cell>
        </row>
        <row r="223">
          <cell r="A223">
            <v>584</v>
          </cell>
          <cell r="B223">
            <v>584</v>
          </cell>
        </row>
        <row r="224">
          <cell r="A224">
            <v>585</v>
          </cell>
          <cell r="B224">
            <v>585</v>
          </cell>
        </row>
        <row r="225">
          <cell r="A225">
            <v>586</v>
          </cell>
          <cell r="B225">
            <v>586</v>
          </cell>
        </row>
        <row r="226">
          <cell r="A226">
            <v>594</v>
          </cell>
          <cell r="B226">
            <v>594</v>
          </cell>
        </row>
        <row r="227">
          <cell r="A227">
            <v>598</v>
          </cell>
          <cell r="B227">
            <v>598</v>
          </cell>
        </row>
        <row r="228">
          <cell r="A228">
            <v>600</v>
          </cell>
          <cell r="B228">
            <v>600</v>
          </cell>
        </row>
        <row r="229">
          <cell r="A229">
            <v>602</v>
          </cell>
          <cell r="B229">
            <v>602</v>
          </cell>
        </row>
        <row r="230">
          <cell r="A230">
            <v>603</v>
          </cell>
          <cell r="B230">
            <v>603</v>
          </cell>
        </row>
        <row r="231">
          <cell r="A231">
            <v>605</v>
          </cell>
          <cell r="B231">
            <v>605</v>
          </cell>
        </row>
        <row r="232">
          <cell r="A232">
            <v>606</v>
          </cell>
          <cell r="B232">
            <v>606</v>
          </cell>
        </row>
        <row r="233">
          <cell r="A233">
            <v>607</v>
          </cell>
          <cell r="B233">
            <v>607</v>
          </cell>
        </row>
        <row r="234">
          <cell r="A234">
            <v>609</v>
          </cell>
          <cell r="B234">
            <v>609</v>
          </cell>
        </row>
        <row r="235">
          <cell r="A235">
            <v>613</v>
          </cell>
          <cell r="B235">
            <v>613</v>
          </cell>
        </row>
        <row r="236">
          <cell r="A236">
            <v>616</v>
          </cell>
          <cell r="B236">
            <v>616</v>
          </cell>
        </row>
        <row r="237">
          <cell r="A237">
            <v>620</v>
          </cell>
          <cell r="B237">
            <v>620</v>
          </cell>
        </row>
        <row r="238">
          <cell r="A238">
            <v>622</v>
          </cell>
          <cell r="B238">
            <v>622</v>
          </cell>
        </row>
        <row r="239">
          <cell r="A239">
            <v>623</v>
          </cell>
          <cell r="B239">
            <v>623</v>
          </cell>
        </row>
        <row r="240">
          <cell r="A240">
            <v>624</v>
          </cell>
          <cell r="B240">
            <v>624</v>
          </cell>
        </row>
        <row r="241">
          <cell r="A241">
            <v>626</v>
          </cell>
          <cell r="B241">
            <v>626</v>
          </cell>
        </row>
        <row r="242">
          <cell r="A242">
            <v>628</v>
          </cell>
          <cell r="B242">
            <v>628</v>
          </cell>
        </row>
        <row r="243">
          <cell r="A243">
            <v>629</v>
          </cell>
          <cell r="B243">
            <v>629</v>
          </cell>
        </row>
        <row r="244">
          <cell r="A244">
            <v>647</v>
          </cell>
          <cell r="B244">
            <v>647</v>
          </cell>
        </row>
        <row r="245">
          <cell r="A245">
            <v>650</v>
          </cell>
        </row>
        <row r="246">
          <cell r="A246">
            <v>653</v>
          </cell>
          <cell r="B246">
            <v>653</v>
          </cell>
        </row>
        <row r="247">
          <cell r="A247">
            <v>654</v>
          </cell>
          <cell r="B247">
            <v>654</v>
          </cell>
        </row>
        <row r="248">
          <cell r="A248">
            <v>655</v>
          </cell>
        </row>
        <row r="249">
          <cell r="A249">
            <v>657</v>
          </cell>
          <cell r="B249">
            <v>657</v>
          </cell>
        </row>
        <row r="250">
          <cell r="A250">
            <v>658</v>
          </cell>
        </row>
        <row r="251">
          <cell r="A251">
            <v>662</v>
          </cell>
          <cell r="B251">
            <v>662</v>
          </cell>
        </row>
        <row r="252">
          <cell r="A252">
            <v>664</v>
          </cell>
          <cell r="B252">
            <v>664</v>
          </cell>
        </row>
        <row r="253">
          <cell r="A253">
            <v>665</v>
          </cell>
          <cell r="B253">
            <v>665</v>
          </cell>
        </row>
        <row r="254">
          <cell r="A254">
            <v>666</v>
          </cell>
          <cell r="B254">
            <v>666</v>
          </cell>
        </row>
        <row r="255">
          <cell r="A255">
            <v>667</v>
          </cell>
          <cell r="B255">
            <v>667</v>
          </cell>
        </row>
        <row r="256">
          <cell r="A256">
            <v>668</v>
          </cell>
        </row>
        <row r="257">
          <cell r="A257">
            <v>670</v>
          </cell>
          <cell r="B257">
            <v>670</v>
          </cell>
        </row>
        <row r="258">
          <cell r="A258">
            <v>676</v>
          </cell>
          <cell r="B258">
            <v>676</v>
          </cell>
        </row>
        <row r="259">
          <cell r="A259">
            <v>677</v>
          </cell>
        </row>
        <row r="260">
          <cell r="A260">
            <v>678</v>
          </cell>
          <cell r="B260">
            <v>678</v>
          </cell>
        </row>
        <row r="261">
          <cell r="A261">
            <v>680</v>
          </cell>
          <cell r="B261">
            <v>680</v>
          </cell>
        </row>
        <row r="262">
          <cell r="A262">
            <v>686</v>
          </cell>
        </row>
        <row r="263">
          <cell r="A263">
            <v>692</v>
          </cell>
        </row>
        <row r="264">
          <cell r="A264">
            <v>696</v>
          </cell>
        </row>
        <row r="265">
          <cell r="A265">
            <v>698</v>
          </cell>
          <cell r="B265">
            <v>698</v>
          </cell>
        </row>
        <row r="266">
          <cell r="A266">
            <v>699</v>
          </cell>
          <cell r="B266">
            <v>699</v>
          </cell>
        </row>
        <row r="267">
          <cell r="A267">
            <v>703</v>
          </cell>
          <cell r="B267">
            <v>703</v>
          </cell>
        </row>
        <row r="268">
          <cell r="A268">
            <v>704</v>
          </cell>
        </row>
        <row r="269">
          <cell r="A269">
            <v>705</v>
          </cell>
          <cell r="B269">
            <v>705</v>
          </cell>
        </row>
        <row r="270">
          <cell r="A270">
            <v>706</v>
          </cell>
          <cell r="B270">
            <v>706</v>
          </cell>
        </row>
        <row r="271">
          <cell r="A271">
            <v>707</v>
          </cell>
          <cell r="B271">
            <v>707</v>
          </cell>
        </row>
        <row r="272">
          <cell r="A272">
            <v>714</v>
          </cell>
          <cell r="B272">
            <v>714</v>
          </cell>
        </row>
        <row r="273">
          <cell r="A273">
            <v>716</v>
          </cell>
          <cell r="B273">
            <v>716</v>
          </cell>
        </row>
        <row r="274">
          <cell r="A274">
            <v>719</v>
          </cell>
          <cell r="B274">
            <v>719</v>
          </cell>
        </row>
        <row r="275">
          <cell r="A275">
            <v>720</v>
          </cell>
          <cell r="B275">
            <v>720</v>
          </cell>
        </row>
        <row r="276">
          <cell r="A276">
            <v>721</v>
          </cell>
          <cell r="B276">
            <v>721</v>
          </cell>
        </row>
        <row r="277">
          <cell r="A277">
            <v>723</v>
          </cell>
          <cell r="B277">
            <v>723</v>
          </cell>
        </row>
        <row r="278">
          <cell r="A278">
            <v>726</v>
          </cell>
          <cell r="B278">
            <v>726</v>
          </cell>
        </row>
        <row r="279">
          <cell r="A279">
            <v>731</v>
          </cell>
        </row>
        <row r="280">
          <cell r="A280">
            <v>732</v>
          </cell>
          <cell r="B280">
            <v>732</v>
          </cell>
        </row>
        <row r="281">
          <cell r="A281">
            <v>734</v>
          </cell>
          <cell r="B281">
            <v>734</v>
          </cell>
        </row>
        <row r="282">
          <cell r="A282">
            <v>737</v>
          </cell>
          <cell r="B282">
            <v>737</v>
          </cell>
        </row>
        <row r="283">
          <cell r="A283">
            <v>738</v>
          </cell>
          <cell r="B283">
            <v>738</v>
          </cell>
        </row>
        <row r="284">
          <cell r="A284">
            <v>739</v>
          </cell>
          <cell r="B284">
            <v>739</v>
          </cell>
        </row>
        <row r="285">
          <cell r="A285">
            <v>743</v>
          </cell>
          <cell r="B285">
            <v>743</v>
          </cell>
        </row>
        <row r="286">
          <cell r="A286">
            <v>744</v>
          </cell>
          <cell r="B286">
            <v>744</v>
          </cell>
        </row>
        <row r="287">
          <cell r="A287">
            <v>747</v>
          </cell>
          <cell r="B287">
            <v>747</v>
          </cell>
        </row>
        <row r="288">
          <cell r="A288">
            <v>775</v>
          </cell>
          <cell r="B288">
            <v>775</v>
          </cell>
        </row>
        <row r="289">
          <cell r="A289">
            <v>784</v>
          </cell>
          <cell r="B289">
            <v>784</v>
          </cell>
        </row>
        <row r="290">
          <cell r="A290">
            <v>786</v>
          </cell>
          <cell r="B290">
            <v>786</v>
          </cell>
        </row>
        <row r="291">
          <cell r="A291">
            <v>794</v>
          </cell>
          <cell r="B291">
            <v>794</v>
          </cell>
        </row>
        <row r="292">
          <cell r="A292">
            <v>797</v>
          </cell>
          <cell r="B292">
            <v>797</v>
          </cell>
        </row>
        <row r="293">
          <cell r="A293">
            <v>813</v>
          </cell>
        </row>
        <row r="294">
          <cell r="A294">
            <v>814</v>
          </cell>
          <cell r="B294">
            <v>814</v>
          </cell>
        </row>
        <row r="295">
          <cell r="A295">
            <v>815</v>
          </cell>
          <cell r="B295">
            <v>815</v>
          </cell>
        </row>
        <row r="296">
          <cell r="A296">
            <v>816</v>
          </cell>
          <cell r="B296">
            <v>816</v>
          </cell>
        </row>
        <row r="297">
          <cell r="A297">
            <v>817</v>
          </cell>
          <cell r="B297">
            <v>817</v>
          </cell>
        </row>
        <row r="298">
          <cell r="A298">
            <v>821</v>
          </cell>
          <cell r="B298">
            <v>821</v>
          </cell>
        </row>
        <row r="299">
          <cell r="A299">
            <v>853</v>
          </cell>
        </row>
        <row r="300">
          <cell r="A300">
            <v>854</v>
          </cell>
          <cell r="B300">
            <v>854</v>
          </cell>
        </row>
        <row r="301">
          <cell r="A301">
            <v>857</v>
          </cell>
          <cell r="B301">
            <v>857</v>
          </cell>
        </row>
        <row r="302">
          <cell r="A302">
            <v>864</v>
          </cell>
          <cell r="B302">
            <v>864</v>
          </cell>
        </row>
        <row r="303">
          <cell r="A303">
            <v>867</v>
          </cell>
          <cell r="B303">
            <v>867</v>
          </cell>
        </row>
        <row r="304">
          <cell r="A304">
            <v>868</v>
          </cell>
          <cell r="B304">
            <v>868</v>
          </cell>
        </row>
        <row r="305">
          <cell r="A305">
            <v>869</v>
          </cell>
          <cell r="B305">
            <v>869</v>
          </cell>
        </row>
        <row r="306">
          <cell r="A306">
            <v>870</v>
          </cell>
        </row>
        <row r="307">
          <cell r="A307">
            <v>871</v>
          </cell>
          <cell r="B307">
            <v>871</v>
          </cell>
        </row>
        <row r="308">
          <cell r="A308">
            <v>873</v>
          </cell>
          <cell r="B308">
            <v>873</v>
          </cell>
        </row>
        <row r="309">
          <cell r="A309">
            <v>875</v>
          </cell>
          <cell r="B309">
            <v>875</v>
          </cell>
        </row>
        <row r="310">
          <cell r="A310">
            <v>876</v>
          </cell>
        </row>
        <row r="311">
          <cell r="A311">
            <v>877</v>
          </cell>
        </row>
        <row r="312">
          <cell r="A312">
            <v>878</v>
          </cell>
          <cell r="B312">
            <v>878</v>
          </cell>
        </row>
        <row r="313">
          <cell r="A313">
            <v>879</v>
          </cell>
          <cell r="B313">
            <v>879</v>
          </cell>
        </row>
        <row r="314">
          <cell r="A314">
            <v>880</v>
          </cell>
          <cell r="B314">
            <v>880</v>
          </cell>
        </row>
        <row r="315">
          <cell r="A315">
            <v>881</v>
          </cell>
          <cell r="B315">
            <v>881</v>
          </cell>
        </row>
        <row r="316">
          <cell r="A316">
            <v>882</v>
          </cell>
          <cell r="B316">
            <v>882</v>
          </cell>
        </row>
        <row r="317">
          <cell r="A317">
            <v>885</v>
          </cell>
          <cell r="B317">
            <v>885</v>
          </cell>
        </row>
        <row r="318">
          <cell r="A318">
            <v>886</v>
          </cell>
          <cell r="B318">
            <v>886</v>
          </cell>
        </row>
        <row r="319">
          <cell r="A319">
            <v>887</v>
          </cell>
          <cell r="B319">
            <v>887</v>
          </cell>
        </row>
        <row r="320">
          <cell r="A320">
            <v>888</v>
          </cell>
          <cell r="B320">
            <v>888</v>
          </cell>
        </row>
        <row r="321">
          <cell r="A321">
            <v>890</v>
          </cell>
        </row>
        <row r="322">
          <cell r="A322">
            <v>891</v>
          </cell>
          <cell r="B322">
            <v>891</v>
          </cell>
        </row>
        <row r="323">
          <cell r="A323">
            <v>892</v>
          </cell>
          <cell r="B323">
            <v>892</v>
          </cell>
        </row>
        <row r="324">
          <cell r="A324">
            <v>893</v>
          </cell>
          <cell r="B324">
            <v>893</v>
          </cell>
        </row>
        <row r="325">
          <cell r="A325">
            <v>894</v>
          </cell>
          <cell r="B325">
            <v>894</v>
          </cell>
        </row>
        <row r="326">
          <cell r="A326">
            <v>895</v>
          </cell>
          <cell r="B326">
            <v>895</v>
          </cell>
        </row>
        <row r="327">
          <cell r="A327">
            <v>896</v>
          </cell>
          <cell r="B327">
            <v>896</v>
          </cell>
        </row>
        <row r="328">
          <cell r="A328">
            <v>897</v>
          </cell>
          <cell r="B328">
            <v>897</v>
          </cell>
        </row>
        <row r="329">
          <cell r="A329">
            <v>898</v>
          </cell>
          <cell r="B329">
            <v>898</v>
          </cell>
        </row>
        <row r="330">
          <cell r="A330">
            <v>899</v>
          </cell>
          <cell r="B330">
            <v>899</v>
          </cell>
        </row>
        <row r="331">
          <cell r="A331">
            <v>903</v>
          </cell>
          <cell r="B331">
            <v>903</v>
          </cell>
        </row>
        <row r="332">
          <cell r="A332">
            <v>916</v>
          </cell>
          <cell r="B332">
            <v>916</v>
          </cell>
        </row>
        <row r="333">
          <cell r="A333">
            <v>918</v>
          </cell>
          <cell r="B333">
            <v>918</v>
          </cell>
        </row>
        <row r="334">
          <cell r="A334">
            <v>920</v>
          </cell>
          <cell r="B334">
            <v>920</v>
          </cell>
        </row>
        <row r="335">
          <cell r="A335">
            <v>921</v>
          </cell>
          <cell r="B335">
            <v>921</v>
          </cell>
        </row>
        <row r="336">
          <cell r="A336">
            <v>922</v>
          </cell>
          <cell r="B336">
            <v>922</v>
          </cell>
        </row>
        <row r="337">
          <cell r="A337">
            <v>923</v>
          </cell>
        </row>
        <row r="338">
          <cell r="A338">
            <v>928</v>
          </cell>
          <cell r="B338">
            <v>928</v>
          </cell>
        </row>
        <row r="339">
          <cell r="A339">
            <v>929</v>
          </cell>
          <cell r="B339">
            <v>929</v>
          </cell>
        </row>
        <row r="340">
          <cell r="A340">
            <v>930</v>
          </cell>
        </row>
        <row r="341">
          <cell r="A341">
            <v>931</v>
          </cell>
          <cell r="B341">
            <v>931</v>
          </cell>
        </row>
        <row r="342">
          <cell r="A342">
            <v>932</v>
          </cell>
          <cell r="B342">
            <v>932</v>
          </cell>
        </row>
        <row r="343">
          <cell r="A343">
            <v>933</v>
          </cell>
          <cell r="B343">
            <v>933</v>
          </cell>
        </row>
        <row r="344">
          <cell r="A344">
            <v>934</v>
          </cell>
          <cell r="B344">
            <v>934</v>
          </cell>
        </row>
        <row r="345">
          <cell r="A345">
            <v>935</v>
          </cell>
          <cell r="B345">
            <v>935</v>
          </cell>
        </row>
        <row r="346">
          <cell r="A346">
            <v>936</v>
          </cell>
          <cell r="B346">
            <v>936</v>
          </cell>
        </row>
        <row r="347">
          <cell r="A347">
            <v>937</v>
          </cell>
        </row>
        <row r="348">
          <cell r="A348">
            <v>938</v>
          </cell>
          <cell r="B348">
            <v>938</v>
          </cell>
        </row>
        <row r="349">
          <cell r="A349">
            <v>942</v>
          </cell>
          <cell r="B349">
            <v>942</v>
          </cell>
        </row>
        <row r="350">
          <cell r="A350">
            <v>944</v>
          </cell>
          <cell r="B350">
            <v>944</v>
          </cell>
        </row>
        <row r="351">
          <cell r="A351">
            <v>945</v>
          </cell>
          <cell r="B351">
            <v>945</v>
          </cell>
        </row>
        <row r="352">
          <cell r="A352">
            <v>946</v>
          </cell>
          <cell r="B352">
            <v>946</v>
          </cell>
        </row>
        <row r="353">
          <cell r="A353">
            <v>947</v>
          </cell>
          <cell r="B353">
            <v>947</v>
          </cell>
        </row>
        <row r="354">
          <cell r="A354">
            <v>949</v>
          </cell>
          <cell r="B354">
            <v>949</v>
          </cell>
        </row>
        <row r="355">
          <cell r="A355">
            <v>951</v>
          </cell>
          <cell r="B355">
            <v>951</v>
          </cell>
        </row>
        <row r="356">
          <cell r="A356">
            <v>952</v>
          </cell>
          <cell r="B356">
            <v>952</v>
          </cell>
        </row>
        <row r="357">
          <cell r="A357">
            <v>953</v>
          </cell>
          <cell r="B357">
            <v>953</v>
          </cell>
        </row>
        <row r="358">
          <cell r="A358">
            <v>954</v>
          </cell>
          <cell r="B358">
            <v>954</v>
          </cell>
        </row>
        <row r="359">
          <cell r="A359">
            <v>956</v>
          </cell>
        </row>
        <row r="360">
          <cell r="A360">
            <v>957</v>
          </cell>
          <cell r="B360">
            <v>957</v>
          </cell>
        </row>
        <row r="361">
          <cell r="A361">
            <v>958</v>
          </cell>
          <cell r="B361">
            <v>958</v>
          </cell>
        </row>
        <row r="362">
          <cell r="A362">
            <v>959</v>
          </cell>
          <cell r="B362">
            <v>959</v>
          </cell>
        </row>
        <row r="363">
          <cell r="A363">
            <v>960</v>
          </cell>
          <cell r="B363">
            <v>960</v>
          </cell>
        </row>
        <row r="364">
          <cell r="A364">
            <v>961</v>
          </cell>
          <cell r="B364">
            <v>961</v>
          </cell>
        </row>
        <row r="365">
          <cell r="A365">
            <v>962</v>
          </cell>
          <cell r="B365">
            <v>962</v>
          </cell>
        </row>
        <row r="366">
          <cell r="A366">
            <v>963</v>
          </cell>
          <cell r="B366">
            <v>963</v>
          </cell>
        </row>
        <row r="367">
          <cell r="A367">
            <v>964</v>
          </cell>
          <cell r="B367">
            <v>964</v>
          </cell>
        </row>
        <row r="368">
          <cell r="A368">
            <v>965</v>
          </cell>
          <cell r="B368">
            <v>965</v>
          </cell>
        </row>
        <row r="369">
          <cell r="A369">
            <v>966</v>
          </cell>
          <cell r="B369">
            <v>966</v>
          </cell>
        </row>
        <row r="370">
          <cell r="A370">
            <v>968</v>
          </cell>
          <cell r="B370">
            <v>968</v>
          </cell>
        </row>
        <row r="371">
          <cell r="A371">
            <v>969</v>
          </cell>
          <cell r="B371">
            <v>969</v>
          </cell>
        </row>
        <row r="372">
          <cell r="A372">
            <v>970</v>
          </cell>
          <cell r="B372">
            <v>970</v>
          </cell>
        </row>
        <row r="373">
          <cell r="A373">
            <v>971</v>
          </cell>
          <cell r="B373">
            <v>971</v>
          </cell>
        </row>
        <row r="374">
          <cell r="A374">
            <v>973</v>
          </cell>
          <cell r="B374">
            <v>973</v>
          </cell>
        </row>
        <row r="375">
          <cell r="A375">
            <v>974</v>
          </cell>
          <cell r="B375">
            <v>974</v>
          </cell>
        </row>
        <row r="376">
          <cell r="A376">
            <v>978</v>
          </cell>
          <cell r="B376">
            <v>978</v>
          </cell>
        </row>
        <row r="377">
          <cell r="A377">
            <v>979</v>
          </cell>
          <cell r="B377">
            <v>979</v>
          </cell>
        </row>
        <row r="378">
          <cell r="A378">
            <v>980</v>
          </cell>
          <cell r="B378">
            <v>980</v>
          </cell>
        </row>
        <row r="379">
          <cell r="A379">
            <v>981</v>
          </cell>
          <cell r="B379">
            <v>981</v>
          </cell>
        </row>
        <row r="380">
          <cell r="A380">
            <v>983</v>
          </cell>
          <cell r="B380">
            <v>983</v>
          </cell>
        </row>
        <row r="381">
          <cell r="A381">
            <v>984</v>
          </cell>
          <cell r="B381">
            <v>984</v>
          </cell>
        </row>
        <row r="382">
          <cell r="A382">
            <v>985</v>
          </cell>
        </row>
        <row r="383">
          <cell r="A383">
            <v>986</v>
          </cell>
          <cell r="B383">
            <v>986</v>
          </cell>
        </row>
        <row r="384">
          <cell r="A384">
            <v>987</v>
          </cell>
        </row>
        <row r="385">
          <cell r="A385">
            <v>988</v>
          </cell>
          <cell r="B385">
            <v>988</v>
          </cell>
        </row>
        <row r="386">
          <cell r="A386">
            <v>989</v>
          </cell>
          <cell r="B386">
            <v>989</v>
          </cell>
        </row>
        <row r="387">
          <cell r="A387">
            <v>990</v>
          </cell>
        </row>
        <row r="388">
          <cell r="A388">
            <v>991</v>
          </cell>
          <cell r="B388">
            <v>991</v>
          </cell>
        </row>
        <row r="389">
          <cell r="A389">
            <v>992</v>
          </cell>
          <cell r="B389">
            <v>992</v>
          </cell>
        </row>
        <row r="390">
          <cell r="A390">
            <v>993</v>
          </cell>
          <cell r="B390">
            <v>993</v>
          </cell>
        </row>
        <row r="391">
          <cell r="A391">
            <v>994</v>
          </cell>
          <cell r="B391">
            <v>994</v>
          </cell>
        </row>
        <row r="392">
          <cell r="A392">
            <v>997</v>
          </cell>
          <cell r="B392">
            <v>997</v>
          </cell>
        </row>
        <row r="393">
          <cell r="A393">
            <v>998</v>
          </cell>
          <cell r="B393">
            <v>998</v>
          </cell>
        </row>
        <row r="394">
          <cell r="A394">
            <v>1000</v>
          </cell>
        </row>
        <row r="395">
          <cell r="A395">
            <v>1001</v>
          </cell>
          <cell r="B395">
            <v>1001</v>
          </cell>
        </row>
        <row r="396">
          <cell r="A396">
            <v>1002</v>
          </cell>
          <cell r="B396">
            <v>1002</v>
          </cell>
        </row>
        <row r="397">
          <cell r="A397">
            <v>1003</v>
          </cell>
        </row>
        <row r="398">
          <cell r="A398">
            <v>1004</v>
          </cell>
          <cell r="B398">
            <v>1004</v>
          </cell>
        </row>
        <row r="399">
          <cell r="A399">
            <v>1005</v>
          </cell>
          <cell r="B399">
            <v>1005</v>
          </cell>
        </row>
        <row r="400">
          <cell r="A400">
            <v>1006</v>
          </cell>
          <cell r="B400">
            <v>1006</v>
          </cell>
        </row>
        <row r="401">
          <cell r="A401">
            <v>1007</v>
          </cell>
          <cell r="B401">
            <v>1007</v>
          </cell>
        </row>
        <row r="402">
          <cell r="A402">
            <v>1010</v>
          </cell>
          <cell r="B402">
            <v>1010</v>
          </cell>
        </row>
        <row r="403">
          <cell r="A403">
            <v>1011</v>
          </cell>
          <cell r="B403">
            <v>1011</v>
          </cell>
        </row>
        <row r="404">
          <cell r="A404">
            <v>1012</v>
          </cell>
          <cell r="B404">
            <v>1012</v>
          </cell>
        </row>
        <row r="405">
          <cell r="A405">
            <v>1013</v>
          </cell>
          <cell r="B405">
            <v>1013</v>
          </cell>
        </row>
        <row r="406">
          <cell r="A406">
            <v>1014</v>
          </cell>
          <cell r="B406">
            <v>1014</v>
          </cell>
        </row>
        <row r="407">
          <cell r="A407">
            <v>1018</v>
          </cell>
          <cell r="B407">
            <v>1018</v>
          </cell>
        </row>
        <row r="408">
          <cell r="A408">
            <v>1019</v>
          </cell>
          <cell r="B408">
            <v>1019</v>
          </cell>
        </row>
        <row r="409">
          <cell r="A409">
            <v>1021</v>
          </cell>
        </row>
        <row r="410">
          <cell r="A410">
            <v>1022</v>
          </cell>
          <cell r="B410">
            <v>1022</v>
          </cell>
        </row>
        <row r="411">
          <cell r="A411">
            <v>1023</v>
          </cell>
          <cell r="B411">
            <v>1023</v>
          </cell>
        </row>
        <row r="412">
          <cell r="A412">
            <v>1024</v>
          </cell>
          <cell r="B412">
            <v>1024</v>
          </cell>
        </row>
        <row r="413">
          <cell r="A413">
            <v>1025</v>
          </cell>
          <cell r="B413">
            <v>1025</v>
          </cell>
        </row>
        <row r="414">
          <cell r="A414">
            <v>1027</v>
          </cell>
          <cell r="B414">
            <v>1027</v>
          </cell>
        </row>
        <row r="415">
          <cell r="A415">
            <v>1031</v>
          </cell>
          <cell r="B415">
            <v>1031</v>
          </cell>
        </row>
        <row r="416">
          <cell r="A416">
            <v>1032</v>
          </cell>
          <cell r="B416">
            <v>1032</v>
          </cell>
        </row>
        <row r="417">
          <cell r="A417">
            <v>1033</v>
          </cell>
          <cell r="B417">
            <v>1033</v>
          </cell>
        </row>
        <row r="418">
          <cell r="A418">
            <v>1034</v>
          </cell>
          <cell r="B418">
            <v>1034</v>
          </cell>
        </row>
        <row r="419">
          <cell r="A419">
            <v>1035</v>
          </cell>
          <cell r="B419">
            <v>1035</v>
          </cell>
        </row>
        <row r="420">
          <cell r="A420">
            <v>1036</v>
          </cell>
          <cell r="B420">
            <v>1036</v>
          </cell>
        </row>
        <row r="421">
          <cell r="A421">
            <v>1037</v>
          </cell>
          <cell r="B421">
            <v>1037</v>
          </cell>
        </row>
        <row r="422">
          <cell r="A422">
            <v>1038</v>
          </cell>
          <cell r="B422">
            <v>1038</v>
          </cell>
        </row>
        <row r="423">
          <cell r="A423">
            <v>1039</v>
          </cell>
          <cell r="B423">
            <v>1039</v>
          </cell>
        </row>
        <row r="424">
          <cell r="A424">
            <v>1040</v>
          </cell>
          <cell r="B424">
            <v>1040</v>
          </cell>
        </row>
        <row r="425">
          <cell r="A425">
            <v>1041</v>
          </cell>
          <cell r="B425">
            <v>1041</v>
          </cell>
        </row>
        <row r="426">
          <cell r="A426">
            <v>1042</v>
          </cell>
          <cell r="B426">
            <v>1042</v>
          </cell>
        </row>
        <row r="427">
          <cell r="A427">
            <v>1043</v>
          </cell>
          <cell r="B427">
            <v>1043</v>
          </cell>
        </row>
        <row r="428">
          <cell r="A428">
            <v>1044</v>
          </cell>
          <cell r="B428">
            <v>1044</v>
          </cell>
        </row>
        <row r="429">
          <cell r="A429">
            <v>1045</v>
          </cell>
          <cell r="B429">
            <v>1045</v>
          </cell>
        </row>
        <row r="430">
          <cell r="A430">
            <v>1046</v>
          </cell>
          <cell r="B430">
            <v>1046</v>
          </cell>
        </row>
        <row r="431">
          <cell r="A431">
            <v>1047</v>
          </cell>
          <cell r="B431">
            <v>1047</v>
          </cell>
        </row>
        <row r="432">
          <cell r="A432">
            <v>1048</v>
          </cell>
          <cell r="B432">
            <v>1048</v>
          </cell>
        </row>
        <row r="433">
          <cell r="A433">
            <v>1049</v>
          </cell>
          <cell r="B433">
            <v>1049</v>
          </cell>
        </row>
        <row r="434">
          <cell r="A434">
            <v>1050</v>
          </cell>
          <cell r="B434">
            <v>1050</v>
          </cell>
        </row>
        <row r="435">
          <cell r="A435">
            <v>1051</v>
          </cell>
          <cell r="B435">
            <v>1051</v>
          </cell>
        </row>
        <row r="436">
          <cell r="A436">
            <v>1052</v>
          </cell>
          <cell r="B436">
            <v>1052</v>
          </cell>
        </row>
        <row r="437">
          <cell r="A437">
            <v>1053</v>
          </cell>
          <cell r="B437">
            <v>1053</v>
          </cell>
        </row>
        <row r="438">
          <cell r="A438">
            <v>1054</v>
          </cell>
          <cell r="B438">
            <v>1054</v>
          </cell>
        </row>
        <row r="439">
          <cell r="A439">
            <v>1055</v>
          </cell>
          <cell r="B439">
            <v>1055</v>
          </cell>
        </row>
        <row r="440">
          <cell r="A440">
            <v>1057</v>
          </cell>
          <cell r="B440">
            <v>1057</v>
          </cell>
        </row>
        <row r="441">
          <cell r="A441">
            <v>1060</v>
          </cell>
          <cell r="B441">
            <v>1060</v>
          </cell>
        </row>
        <row r="442">
          <cell r="A442">
            <v>1062</v>
          </cell>
          <cell r="B442">
            <v>1062</v>
          </cell>
        </row>
        <row r="443">
          <cell r="A443">
            <v>1064</v>
          </cell>
        </row>
        <row r="444">
          <cell r="A444">
            <v>1067</v>
          </cell>
          <cell r="B444">
            <v>1067</v>
          </cell>
        </row>
        <row r="445">
          <cell r="A445">
            <v>1068</v>
          </cell>
          <cell r="B445">
            <v>1068</v>
          </cell>
        </row>
        <row r="446">
          <cell r="A446">
            <v>1069</v>
          </cell>
          <cell r="B446">
            <v>1069</v>
          </cell>
        </row>
        <row r="447">
          <cell r="A447">
            <v>1070</v>
          </cell>
          <cell r="B447">
            <v>1070</v>
          </cell>
        </row>
        <row r="448">
          <cell r="A448">
            <v>1071</v>
          </cell>
          <cell r="B448">
            <v>1071</v>
          </cell>
        </row>
        <row r="449">
          <cell r="A449">
            <v>1072</v>
          </cell>
          <cell r="B449">
            <v>1072</v>
          </cell>
        </row>
        <row r="450">
          <cell r="A450">
            <v>1074</v>
          </cell>
          <cell r="B450">
            <v>1074</v>
          </cell>
        </row>
        <row r="451">
          <cell r="A451">
            <v>1075</v>
          </cell>
          <cell r="B451">
            <v>1075</v>
          </cell>
        </row>
        <row r="452">
          <cell r="A452">
            <v>1081</v>
          </cell>
          <cell r="B452">
            <v>1081</v>
          </cell>
        </row>
        <row r="453">
          <cell r="A453">
            <v>1083</v>
          </cell>
          <cell r="B453">
            <v>1083</v>
          </cell>
        </row>
        <row r="454">
          <cell r="A454">
            <v>1084</v>
          </cell>
          <cell r="B454">
            <v>1084</v>
          </cell>
        </row>
        <row r="455">
          <cell r="A455">
            <v>1085</v>
          </cell>
          <cell r="B455">
            <v>1085</v>
          </cell>
        </row>
        <row r="456">
          <cell r="A456">
            <v>1086</v>
          </cell>
        </row>
        <row r="457">
          <cell r="A457">
            <v>1087</v>
          </cell>
          <cell r="B457">
            <v>1087</v>
          </cell>
        </row>
        <row r="458">
          <cell r="A458">
            <v>1089</v>
          </cell>
          <cell r="B458">
            <v>1089</v>
          </cell>
        </row>
        <row r="459">
          <cell r="A459">
            <v>1090</v>
          </cell>
          <cell r="B459">
            <v>1090</v>
          </cell>
        </row>
        <row r="460">
          <cell r="A460">
            <v>1091</v>
          </cell>
          <cell r="B460">
            <v>1091</v>
          </cell>
        </row>
        <row r="461">
          <cell r="A461">
            <v>1092</v>
          </cell>
          <cell r="B461">
            <v>1092</v>
          </cell>
        </row>
        <row r="462">
          <cell r="A462">
            <v>1093</v>
          </cell>
          <cell r="B462">
            <v>1093</v>
          </cell>
        </row>
        <row r="463">
          <cell r="A463">
            <v>1094</v>
          </cell>
          <cell r="B463">
            <v>1094</v>
          </cell>
        </row>
        <row r="464">
          <cell r="A464">
            <v>1096</v>
          </cell>
          <cell r="B464">
            <v>1096</v>
          </cell>
        </row>
        <row r="465">
          <cell r="A465">
            <v>1097</v>
          </cell>
          <cell r="B465">
            <v>1097</v>
          </cell>
        </row>
        <row r="466">
          <cell r="A466">
            <v>1099</v>
          </cell>
          <cell r="B466">
            <v>1099</v>
          </cell>
        </row>
        <row r="467">
          <cell r="A467">
            <v>1100</v>
          </cell>
          <cell r="B467">
            <v>1100</v>
          </cell>
        </row>
        <row r="468">
          <cell r="A468">
            <v>1101</v>
          </cell>
          <cell r="B468">
            <v>1101</v>
          </cell>
        </row>
        <row r="469">
          <cell r="A469">
            <v>1102</v>
          </cell>
          <cell r="B469">
            <v>1102</v>
          </cell>
        </row>
        <row r="470">
          <cell r="A470">
            <v>1103</v>
          </cell>
          <cell r="B470">
            <v>1103</v>
          </cell>
        </row>
        <row r="471">
          <cell r="A471">
            <v>1104</v>
          </cell>
          <cell r="B471">
            <v>1104</v>
          </cell>
        </row>
        <row r="472">
          <cell r="A472">
            <v>1105</v>
          </cell>
          <cell r="B472">
            <v>1105</v>
          </cell>
        </row>
        <row r="473">
          <cell r="A473">
            <v>1107</v>
          </cell>
          <cell r="B473">
            <v>1107</v>
          </cell>
        </row>
        <row r="474">
          <cell r="A474">
            <v>1108</v>
          </cell>
          <cell r="B474">
            <v>1108</v>
          </cell>
        </row>
        <row r="475">
          <cell r="A475">
            <v>1111</v>
          </cell>
          <cell r="B475">
            <v>1111</v>
          </cell>
        </row>
        <row r="476">
          <cell r="A476">
            <v>1115</v>
          </cell>
          <cell r="B476">
            <v>1115</v>
          </cell>
        </row>
        <row r="477">
          <cell r="A477">
            <v>1117</v>
          </cell>
          <cell r="B477">
            <v>1117</v>
          </cell>
        </row>
        <row r="478">
          <cell r="A478">
            <v>1119</v>
          </cell>
          <cell r="B478">
            <v>1119</v>
          </cell>
        </row>
        <row r="479">
          <cell r="A479">
            <v>1120</v>
          </cell>
          <cell r="B479">
            <v>1120</v>
          </cell>
        </row>
        <row r="480">
          <cell r="A480">
            <v>1121</v>
          </cell>
          <cell r="B480">
            <v>1121</v>
          </cell>
        </row>
        <row r="481">
          <cell r="A481">
            <v>1122</v>
          </cell>
          <cell r="B481">
            <v>1122</v>
          </cell>
        </row>
        <row r="482">
          <cell r="A482">
            <v>1123</v>
          </cell>
          <cell r="B482">
            <v>1123</v>
          </cell>
        </row>
        <row r="483">
          <cell r="A483">
            <v>1124</v>
          </cell>
          <cell r="B483">
            <v>1124</v>
          </cell>
        </row>
        <row r="484">
          <cell r="A484">
            <v>1125</v>
          </cell>
          <cell r="B484">
            <v>1125</v>
          </cell>
        </row>
        <row r="485">
          <cell r="A485">
            <v>1126</v>
          </cell>
          <cell r="B485">
            <v>1126</v>
          </cell>
        </row>
        <row r="486">
          <cell r="A486">
            <v>1127</v>
          </cell>
          <cell r="B486">
            <v>1127</v>
          </cell>
        </row>
        <row r="487">
          <cell r="A487">
            <v>1128</v>
          </cell>
          <cell r="B487">
            <v>1128</v>
          </cell>
        </row>
        <row r="488">
          <cell r="A488">
            <v>1129</v>
          </cell>
          <cell r="B488">
            <v>1129</v>
          </cell>
        </row>
        <row r="489">
          <cell r="A489">
            <v>1131</v>
          </cell>
          <cell r="B489">
            <v>1131</v>
          </cell>
        </row>
        <row r="490">
          <cell r="A490">
            <v>1133</v>
          </cell>
          <cell r="B490">
            <v>1133</v>
          </cell>
        </row>
        <row r="491">
          <cell r="A491">
            <v>1134</v>
          </cell>
          <cell r="B491">
            <v>1134</v>
          </cell>
        </row>
        <row r="492">
          <cell r="A492">
            <v>1135</v>
          </cell>
          <cell r="B492">
            <v>1135</v>
          </cell>
        </row>
        <row r="493">
          <cell r="A493">
            <v>1137</v>
          </cell>
          <cell r="B493">
            <v>1137</v>
          </cell>
        </row>
        <row r="494">
          <cell r="A494">
            <v>1141</v>
          </cell>
          <cell r="B494">
            <v>1141</v>
          </cell>
        </row>
        <row r="495">
          <cell r="A495">
            <v>1143</v>
          </cell>
          <cell r="B495">
            <v>1143</v>
          </cell>
        </row>
        <row r="496">
          <cell r="A496">
            <v>1144</v>
          </cell>
          <cell r="B496">
            <v>1144</v>
          </cell>
        </row>
        <row r="497">
          <cell r="A497">
            <v>1146</v>
          </cell>
          <cell r="B497">
            <v>1146</v>
          </cell>
        </row>
        <row r="498">
          <cell r="A498">
            <v>1147</v>
          </cell>
          <cell r="B498">
            <v>1147</v>
          </cell>
        </row>
        <row r="499">
          <cell r="A499">
            <v>1148</v>
          </cell>
          <cell r="B499">
            <v>1148</v>
          </cell>
        </row>
        <row r="500">
          <cell r="A500">
            <v>1151</v>
          </cell>
          <cell r="B500">
            <v>1151</v>
          </cell>
        </row>
        <row r="501">
          <cell r="A501">
            <v>1153</v>
          </cell>
          <cell r="B501">
            <v>1153</v>
          </cell>
        </row>
        <row r="502">
          <cell r="A502">
            <v>1154</v>
          </cell>
          <cell r="B502">
            <v>1154</v>
          </cell>
        </row>
        <row r="503">
          <cell r="A503">
            <v>1155</v>
          </cell>
          <cell r="B503">
            <v>1155</v>
          </cell>
        </row>
        <row r="504">
          <cell r="A504">
            <v>1156</v>
          </cell>
          <cell r="B504">
            <v>1156</v>
          </cell>
        </row>
        <row r="505">
          <cell r="A505">
            <v>1157</v>
          </cell>
          <cell r="B505">
            <v>1157</v>
          </cell>
        </row>
        <row r="506">
          <cell r="A506">
            <v>1159</v>
          </cell>
          <cell r="B506">
            <v>1159</v>
          </cell>
        </row>
        <row r="507">
          <cell r="A507">
            <v>1160</v>
          </cell>
          <cell r="B507">
            <v>1160</v>
          </cell>
        </row>
        <row r="508">
          <cell r="A508">
            <v>1161</v>
          </cell>
        </row>
        <row r="509">
          <cell r="A509">
            <v>1162</v>
          </cell>
          <cell r="B509">
            <v>1162</v>
          </cell>
        </row>
        <row r="510">
          <cell r="A510">
            <v>1163</v>
          </cell>
          <cell r="B510">
            <v>1163</v>
          </cell>
        </row>
        <row r="511">
          <cell r="A511">
            <v>1164</v>
          </cell>
          <cell r="B511">
            <v>1164</v>
          </cell>
        </row>
        <row r="512">
          <cell r="A512">
            <v>1165</v>
          </cell>
          <cell r="B512">
            <v>1165</v>
          </cell>
        </row>
        <row r="513">
          <cell r="A513">
            <v>1166</v>
          </cell>
          <cell r="B513">
            <v>1166</v>
          </cell>
        </row>
        <row r="514">
          <cell r="A514">
            <v>1167</v>
          </cell>
          <cell r="B514">
            <v>1167</v>
          </cell>
        </row>
        <row r="515">
          <cell r="A515">
            <v>1168</v>
          </cell>
          <cell r="B515">
            <v>1168</v>
          </cell>
        </row>
        <row r="516">
          <cell r="A516">
            <v>1169</v>
          </cell>
          <cell r="B516">
            <v>1169</v>
          </cell>
        </row>
        <row r="517">
          <cell r="A517">
            <v>1170</v>
          </cell>
        </row>
        <row r="518">
          <cell r="A518">
            <v>1171</v>
          </cell>
          <cell r="B518">
            <v>1171</v>
          </cell>
        </row>
        <row r="519">
          <cell r="A519">
            <v>1175</v>
          </cell>
          <cell r="B519">
            <v>1175</v>
          </cell>
        </row>
        <row r="520">
          <cell r="A520">
            <v>1176</v>
          </cell>
          <cell r="B520">
            <v>1176</v>
          </cell>
        </row>
        <row r="521">
          <cell r="A521">
            <v>1177</v>
          </cell>
          <cell r="B521">
            <v>1177</v>
          </cell>
        </row>
        <row r="522">
          <cell r="A522">
            <v>1182</v>
          </cell>
          <cell r="B522">
            <v>1182</v>
          </cell>
        </row>
        <row r="523">
          <cell r="A523">
            <v>1185</v>
          </cell>
          <cell r="B523">
            <v>1185</v>
          </cell>
        </row>
        <row r="524">
          <cell r="A524">
            <v>1186</v>
          </cell>
          <cell r="B524">
            <v>1186</v>
          </cell>
        </row>
        <row r="525">
          <cell r="A525">
            <v>1189</v>
          </cell>
          <cell r="B525">
            <v>1189</v>
          </cell>
        </row>
        <row r="526">
          <cell r="A526">
            <v>1190</v>
          </cell>
          <cell r="B526">
            <v>1190</v>
          </cell>
        </row>
        <row r="527">
          <cell r="A527">
            <v>1191</v>
          </cell>
          <cell r="B527">
            <v>1191</v>
          </cell>
        </row>
        <row r="528">
          <cell r="A528">
            <v>1194</v>
          </cell>
          <cell r="B528">
            <v>1194</v>
          </cell>
        </row>
        <row r="529">
          <cell r="A529">
            <v>1195</v>
          </cell>
          <cell r="B529">
            <v>1195</v>
          </cell>
        </row>
        <row r="530">
          <cell r="A530">
            <v>1196</v>
          </cell>
          <cell r="B530">
            <v>1196</v>
          </cell>
        </row>
        <row r="531">
          <cell r="A531">
            <v>1197</v>
          </cell>
          <cell r="B531">
            <v>1197</v>
          </cell>
        </row>
        <row r="532">
          <cell r="A532">
            <v>1198</v>
          </cell>
          <cell r="B532">
            <v>1198</v>
          </cell>
        </row>
        <row r="533">
          <cell r="A533">
            <v>1199</v>
          </cell>
          <cell r="B533">
            <v>1199</v>
          </cell>
        </row>
        <row r="534">
          <cell r="A534">
            <v>1200</v>
          </cell>
          <cell r="B534">
            <v>1200</v>
          </cell>
        </row>
        <row r="535">
          <cell r="A535">
            <v>1203</v>
          </cell>
          <cell r="B535">
            <v>1203</v>
          </cell>
        </row>
        <row r="536">
          <cell r="A536">
            <v>1211</v>
          </cell>
          <cell r="B536">
            <v>1211</v>
          </cell>
        </row>
        <row r="537">
          <cell r="A537">
            <v>1212</v>
          </cell>
        </row>
        <row r="538">
          <cell r="A538">
            <v>1213</v>
          </cell>
          <cell r="B538">
            <v>1213</v>
          </cell>
        </row>
        <row r="539">
          <cell r="A539">
            <v>1214</v>
          </cell>
          <cell r="B539">
            <v>1214</v>
          </cell>
        </row>
        <row r="540">
          <cell r="A540">
            <v>1217</v>
          </cell>
          <cell r="B540">
            <v>1217</v>
          </cell>
        </row>
        <row r="541">
          <cell r="A541">
            <v>1219</v>
          </cell>
          <cell r="B541">
            <v>1219</v>
          </cell>
        </row>
        <row r="542">
          <cell r="A542">
            <v>1220</v>
          </cell>
          <cell r="B542">
            <v>1220</v>
          </cell>
        </row>
        <row r="543">
          <cell r="A543">
            <v>1222</v>
          </cell>
          <cell r="B543">
            <v>1222</v>
          </cell>
        </row>
        <row r="544">
          <cell r="A544">
            <v>1223</v>
          </cell>
          <cell r="B544">
            <v>1223</v>
          </cell>
        </row>
        <row r="545">
          <cell r="A545">
            <v>1224</v>
          </cell>
          <cell r="B545">
            <v>1224</v>
          </cell>
        </row>
        <row r="546">
          <cell r="A546">
            <v>1225</v>
          </cell>
          <cell r="B546">
            <v>1225</v>
          </cell>
        </row>
        <row r="547">
          <cell r="A547">
            <v>2001</v>
          </cell>
          <cell r="B547">
            <v>2001</v>
          </cell>
        </row>
        <row r="548">
          <cell r="A548">
            <v>2002</v>
          </cell>
          <cell r="B548">
            <v>2002</v>
          </cell>
        </row>
        <row r="549">
          <cell r="A549">
            <v>2003</v>
          </cell>
          <cell r="B549">
            <v>2003</v>
          </cell>
        </row>
        <row r="550">
          <cell r="A550">
            <v>2004</v>
          </cell>
          <cell r="B550">
            <v>2004</v>
          </cell>
        </row>
        <row r="551">
          <cell r="A551">
            <v>2005</v>
          </cell>
          <cell r="B551">
            <v>2005</v>
          </cell>
        </row>
        <row r="552">
          <cell r="A552">
            <v>2007</v>
          </cell>
          <cell r="B552">
            <v>2007</v>
          </cell>
        </row>
        <row r="553">
          <cell r="A553">
            <v>2008</v>
          </cell>
          <cell r="B553">
            <v>2008</v>
          </cell>
        </row>
        <row r="554">
          <cell r="A554">
            <v>2009</v>
          </cell>
          <cell r="B554">
            <v>2009</v>
          </cell>
        </row>
        <row r="555">
          <cell r="A555">
            <v>2010</v>
          </cell>
          <cell r="B555">
            <v>2010</v>
          </cell>
        </row>
        <row r="556">
          <cell r="A556">
            <v>2011</v>
          </cell>
          <cell r="B556">
            <v>2011</v>
          </cell>
        </row>
        <row r="557">
          <cell r="A557">
            <v>2012</v>
          </cell>
        </row>
        <row r="558">
          <cell r="A558">
            <v>2013</v>
          </cell>
          <cell r="B558">
            <v>2013</v>
          </cell>
        </row>
        <row r="559">
          <cell r="A559">
            <v>2014</v>
          </cell>
          <cell r="B559">
            <v>2014</v>
          </cell>
        </row>
        <row r="560">
          <cell r="A560">
            <v>2015</v>
          </cell>
          <cell r="B560">
            <v>2015</v>
          </cell>
        </row>
        <row r="561">
          <cell r="A561">
            <v>2016</v>
          </cell>
          <cell r="B561">
            <v>2016</v>
          </cell>
        </row>
        <row r="562">
          <cell r="A562">
            <v>2017</v>
          </cell>
          <cell r="B562">
            <v>2017</v>
          </cell>
        </row>
        <row r="563">
          <cell r="A563">
            <v>2018</v>
          </cell>
          <cell r="B563">
            <v>2018</v>
          </cell>
        </row>
        <row r="564">
          <cell r="A564">
            <v>2019</v>
          </cell>
          <cell r="B564">
            <v>2019</v>
          </cell>
        </row>
        <row r="565">
          <cell r="A565">
            <v>2020</v>
          </cell>
          <cell r="B565">
            <v>2020</v>
          </cell>
        </row>
        <row r="566">
          <cell r="A566">
            <v>2021</v>
          </cell>
          <cell r="B566">
            <v>2021</v>
          </cell>
        </row>
        <row r="567">
          <cell r="A567">
            <v>2022</v>
          </cell>
        </row>
        <row r="568">
          <cell r="A568">
            <v>2023</v>
          </cell>
        </row>
        <row r="569">
          <cell r="A569">
            <v>2024</v>
          </cell>
        </row>
        <row r="570">
          <cell r="A570">
            <v>2025</v>
          </cell>
        </row>
        <row r="571">
          <cell r="A571">
            <v>2026</v>
          </cell>
        </row>
        <row r="572">
          <cell r="A572">
            <v>2028</v>
          </cell>
        </row>
        <row r="573">
          <cell r="A573">
            <v>2030</v>
          </cell>
          <cell r="B573">
            <v>2030</v>
          </cell>
        </row>
        <row r="574">
          <cell r="A574">
            <v>2031</v>
          </cell>
          <cell r="B574">
            <v>2031</v>
          </cell>
        </row>
        <row r="575">
          <cell r="A575">
            <v>2032</v>
          </cell>
          <cell r="B575">
            <v>2032</v>
          </cell>
        </row>
        <row r="576">
          <cell r="A576">
            <v>2033</v>
          </cell>
          <cell r="B576">
            <v>2033</v>
          </cell>
        </row>
        <row r="577">
          <cell r="A577">
            <v>2034</v>
          </cell>
          <cell r="B577">
            <v>2034</v>
          </cell>
        </row>
        <row r="578">
          <cell r="A578">
            <v>2035</v>
          </cell>
          <cell r="B578">
            <v>2035</v>
          </cell>
        </row>
        <row r="579">
          <cell r="A579">
            <v>2036</v>
          </cell>
          <cell r="B579">
            <v>2036</v>
          </cell>
        </row>
        <row r="580">
          <cell r="A580">
            <v>2037</v>
          </cell>
          <cell r="B580">
            <v>2037</v>
          </cell>
        </row>
        <row r="581">
          <cell r="A581">
            <v>2039</v>
          </cell>
          <cell r="B581">
            <v>2039</v>
          </cell>
        </row>
        <row r="582">
          <cell r="A582">
            <v>2040</v>
          </cell>
          <cell r="B582">
            <v>2040</v>
          </cell>
        </row>
        <row r="583">
          <cell r="A583">
            <v>2041</v>
          </cell>
        </row>
        <row r="584">
          <cell r="A584">
            <v>2043</v>
          </cell>
          <cell r="B584">
            <v>2043</v>
          </cell>
        </row>
        <row r="585">
          <cell r="A585">
            <v>2045</v>
          </cell>
          <cell r="B585">
            <v>2045</v>
          </cell>
        </row>
        <row r="586">
          <cell r="A586">
            <v>2046</v>
          </cell>
          <cell r="B586">
            <v>2046</v>
          </cell>
        </row>
        <row r="587">
          <cell r="A587">
            <v>2050</v>
          </cell>
          <cell r="B587">
            <v>2050</v>
          </cell>
        </row>
        <row r="588">
          <cell r="A588">
            <v>2052</v>
          </cell>
          <cell r="B588">
            <v>2052</v>
          </cell>
        </row>
        <row r="589">
          <cell r="A589">
            <v>2053</v>
          </cell>
          <cell r="B589">
            <v>2053</v>
          </cell>
        </row>
        <row r="590">
          <cell r="A590">
            <v>2054</v>
          </cell>
          <cell r="B590">
            <v>2054</v>
          </cell>
        </row>
        <row r="591">
          <cell r="A591">
            <v>2055</v>
          </cell>
          <cell r="B591">
            <v>2055</v>
          </cell>
        </row>
        <row r="592">
          <cell r="A592">
            <v>2056</v>
          </cell>
          <cell r="B592">
            <v>2056</v>
          </cell>
        </row>
        <row r="593">
          <cell r="A593">
            <v>2057</v>
          </cell>
          <cell r="B593">
            <v>2057</v>
          </cell>
        </row>
        <row r="594">
          <cell r="A594">
            <v>2058</v>
          </cell>
          <cell r="B594">
            <v>2058</v>
          </cell>
        </row>
        <row r="595">
          <cell r="A595">
            <v>2060</v>
          </cell>
          <cell r="B595">
            <v>2060</v>
          </cell>
        </row>
        <row r="596">
          <cell r="A596">
            <v>2061</v>
          </cell>
          <cell r="B596">
            <v>2061</v>
          </cell>
        </row>
        <row r="597">
          <cell r="A597">
            <v>2064</v>
          </cell>
          <cell r="B597">
            <v>2064</v>
          </cell>
        </row>
        <row r="598">
          <cell r="A598">
            <v>2065</v>
          </cell>
          <cell r="B598">
            <v>2065</v>
          </cell>
        </row>
        <row r="599">
          <cell r="A599">
            <v>2066</v>
          </cell>
          <cell r="B599">
            <v>2066</v>
          </cell>
        </row>
        <row r="600">
          <cell r="A600">
            <v>2074</v>
          </cell>
          <cell r="B600">
            <v>2074</v>
          </cell>
        </row>
        <row r="601">
          <cell r="A601">
            <v>2075</v>
          </cell>
          <cell r="B601">
            <v>2075</v>
          </cell>
        </row>
        <row r="602">
          <cell r="A602">
            <v>2076</v>
          </cell>
          <cell r="B602">
            <v>2076</v>
          </cell>
        </row>
        <row r="603">
          <cell r="A603">
            <v>2082</v>
          </cell>
          <cell r="B603">
            <v>2082</v>
          </cell>
        </row>
        <row r="604">
          <cell r="A604">
            <v>2084</v>
          </cell>
        </row>
        <row r="605">
          <cell r="A605">
            <v>2086</v>
          </cell>
          <cell r="B605">
            <v>2086</v>
          </cell>
        </row>
        <row r="606">
          <cell r="A606">
            <v>2093</v>
          </cell>
          <cell r="B606">
            <v>2093</v>
          </cell>
        </row>
        <row r="607">
          <cell r="A607">
            <v>2094</v>
          </cell>
          <cell r="B607">
            <v>2094</v>
          </cell>
        </row>
        <row r="608">
          <cell r="A608">
            <v>2096</v>
          </cell>
          <cell r="B608">
            <v>2096</v>
          </cell>
        </row>
        <row r="609">
          <cell r="A609">
            <v>2098</v>
          </cell>
          <cell r="B609">
            <v>2098</v>
          </cell>
        </row>
        <row r="610">
          <cell r="A610">
            <v>2099</v>
          </cell>
          <cell r="B610">
            <v>2099</v>
          </cell>
        </row>
        <row r="611">
          <cell r="A611">
            <v>2100</v>
          </cell>
        </row>
        <row r="612">
          <cell r="A612">
            <v>2102</v>
          </cell>
          <cell r="B612">
            <v>2102</v>
          </cell>
        </row>
        <row r="613">
          <cell r="A613">
            <v>2103</v>
          </cell>
          <cell r="B613">
            <v>2103</v>
          </cell>
        </row>
        <row r="614">
          <cell r="A614">
            <v>2104</v>
          </cell>
        </row>
        <row r="615">
          <cell r="A615">
            <v>2113</v>
          </cell>
          <cell r="B615">
            <v>2113</v>
          </cell>
        </row>
        <row r="616">
          <cell r="A616">
            <v>2114</v>
          </cell>
          <cell r="B616">
            <v>2114</v>
          </cell>
        </row>
        <row r="617">
          <cell r="A617">
            <v>2116</v>
          </cell>
          <cell r="B617">
            <v>2116</v>
          </cell>
        </row>
        <row r="618">
          <cell r="A618">
            <v>2117</v>
          </cell>
          <cell r="B618">
            <v>2117</v>
          </cell>
        </row>
        <row r="619">
          <cell r="A619">
            <v>2119</v>
          </cell>
          <cell r="B619">
            <v>2119</v>
          </cell>
        </row>
        <row r="620">
          <cell r="A620">
            <v>2120</v>
          </cell>
          <cell r="B620">
            <v>2120</v>
          </cell>
        </row>
        <row r="621">
          <cell r="A621">
            <v>2121</v>
          </cell>
        </row>
        <row r="622">
          <cell r="A622">
            <v>2123</v>
          </cell>
          <cell r="B622">
            <v>2123</v>
          </cell>
        </row>
        <row r="623">
          <cell r="A623">
            <v>2124</v>
          </cell>
          <cell r="B623">
            <v>2124</v>
          </cell>
        </row>
        <row r="624">
          <cell r="A624">
            <v>2125</v>
          </cell>
          <cell r="B624">
            <v>2125</v>
          </cell>
        </row>
        <row r="625">
          <cell r="A625">
            <v>2127</v>
          </cell>
          <cell r="B625">
            <v>2127</v>
          </cell>
        </row>
        <row r="626">
          <cell r="A626">
            <v>2130</v>
          </cell>
          <cell r="B626">
            <v>2130</v>
          </cell>
        </row>
        <row r="627">
          <cell r="A627">
            <v>2134</v>
          </cell>
          <cell r="B627">
            <v>2134</v>
          </cell>
        </row>
        <row r="628">
          <cell r="A628">
            <v>2135</v>
          </cell>
          <cell r="B628">
            <v>2135</v>
          </cell>
        </row>
        <row r="629">
          <cell r="A629">
            <v>2136</v>
          </cell>
        </row>
        <row r="630">
          <cell r="A630">
            <v>2137</v>
          </cell>
          <cell r="B630">
            <v>2137</v>
          </cell>
        </row>
        <row r="631">
          <cell r="A631">
            <v>2139</v>
          </cell>
        </row>
        <row r="632">
          <cell r="A632">
            <v>2142</v>
          </cell>
          <cell r="B632">
            <v>2142</v>
          </cell>
        </row>
        <row r="633">
          <cell r="A633">
            <v>2144</v>
          </cell>
        </row>
        <row r="634">
          <cell r="A634">
            <v>2146</v>
          </cell>
        </row>
        <row r="635">
          <cell r="A635">
            <v>2147</v>
          </cell>
          <cell r="B635">
            <v>2147</v>
          </cell>
        </row>
        <row r="636">
          <cell r="A636">
            <v>2153</v>
          </cell>
        </row>
        <row r="637">
          <cell r="A637">
            <v>2155</v>
          </cell>
          <cell r="B637">
            <v>2155</v>
          </cell>
        </row>
        <row r="638">
          <cell r="A638">
            <v>2156</v>
          </cell>
          <cell r="B638">
            <v>2156</v>
          </cell>
        </row>
        <row r="639">
          <cell r="A639">
            <v>2157</v>
          </cell>
          <cell r="B639">
            <v>2157</v>
          </cell>
        </row>
        <row r="640">
          <cell r="A640">
            <v>2158</v>
          </cell>
        </row>
        <row r="641">
          <cell r="A641">
            <v>2159</v>
          </cell>
          <cell r="B641">
            <v>2159</v>
          </cell>
        </row>
        <row r="642">
          <cell r="A642">
            <v>2160</v>
          </cell>
        </row>
        <row r="643">
          <cell r="A643">
            <v>2161</v>
          </cell>
          <cell r="B643">
            <v>2161</v>
          </cell>
        </row>
        <row r="644">
          <cell r="A644">
            <v>2162</v>
          </cell>
          <cell r="B644">
            <v>2162</v>
          </cell>
        </row>
        <row r="645">
          <cell r="A645">
            <v>2164</v>
          </cell>
          <cell r="B645">
            <v>2164</v>
          </cell>
        </row>
        <row r="646">
          <cell r="A646">
            <v>2166</v>
          </cell>
        </row>
        <row r="647">
          <cell r="A647">
            <v>2167</v>
          </cell>
        </row>
        <row r="648">
          <cell r="A648">
            <v>2174</v>
          </cell>
          <cell r="B648">
            <v>2174</v>
          </cell>
        </row>
        <row r="649">
          <cell r="A649">
            <v>2181</v>
          </cell>
          <cell r="B649">
            <v>2181</v>
          </cell>
        </row>
        <row r="650">
          <cell r="A650">
            <v>2182</v>
          </cell>
          <cell r="B650">
            <v>2182</v>
          </cell>
        </row>
        <row r="651">
          <cell r="A651">
            <v>2183</v>
          </cell>
          <cell r="B651">
            <v>2183</v>
          </cell>
        </row>
        <row r="652">
          <cell r="A652">
            <v>2184</v>
          </cell>
          <cell r="B652">
            <v>2184</v>
          </cell>
        </row>
        <row r="653">
          <cell r="A653">
            <v>2185</v>
          </cell>
          <cell r="B653">
            <v>2185</v>
          </cell>
        </row>
        <row r="654">
          <cell r="A654">
            <v>2186</v>
          </cell>
          <cell r="B654">
            <v>2186</v>
          </cell>
        </row>
        <row r="655">
          <cell r="A655">
            <v>2187</v>
          </cell>
          <cell r="B655">
            <v>2187</v>
          </cell>
        </row>
        <row r="656">
          <cell r="A656">
            <v>2188</v>
          </cell>
          <cell r="B656">
            <v>2188</v>
          </cell>
        </row>
        <row r="657">
          <cell r="A657">
            <v>2189</v>
          </cell>
          <cell r="B657">
            <v>2189</v>
          </cell>
        </row>
        <row r="658">
          <cell r="A658">
            <v>2190</v>
          </cell>
          <cell r="B658">
            <v>2190</v>
          </cell>
        </row>
        <row r="659">
          <cell r="A659">
            <v>2191</v>
          </cell>
          <cell r="B659">
            <v>2191</v>
          </cell>
        </row>
        <row r="660">
          <cell r="A660">
            <v>2192</v>
          </cell>
          <cell r="B660">
            <v>2192</v>
          </cell>
        </row>
        <row r="661">
          <cell r="A661">
            <v>2193</v>
          </cell>
          <cell r="B661">
            <v>2193</v>
          </cell>
        </row>
        <row r="662">
          <cell r="A662">
            <v>2194</v>
          </cell>
          <cell r="B662">
            <v>2194</v>
          </cell>
        </row>
        <row r="663">
          <cell r="A663">
            <v>2195</v>
          </cell>
          <cell r="B663">
            <v>2195</v>
          </cell>
        </row>
        <row r="664">
          <cell r="A664">
            <v>2196</v>
          </cell>
          <cell r="B664">
            <v>2196</v>
          </cell>
        </row>
        <row r="665">
          <cell r="A665">
            <v>2197</v>
          </cell>
          <cell r="B665">
            <v>2197</v>
          </cell>
        </row>
        <row r="666">
          <cell r="A666">
            <v>2198</v>
          </cell>
          <cell r="B666">
            <v>2198</v>
          </cell>
        </row>
        <row r="667">
          <cell r="A667">
            <v>2199</v>
          </cell>
          <cell r="B667">
            <v>2199</v>
          </cell>
        </row>
        <row r="668">
          <cell r="A668">
            <v>2200</v>
          </cell>
          <cell r="B668">
            <v>2200</v>
          </cell>
        </row>
        <row r="669">
          <cell r="A669">
            <v>2201</v>
          </cell>
          <cell r="B669">
            <v>2201</v>
          </cell>
        </row>
        <row r="670">
          <cell r="A670">
            <v>2202</v>
          </cell>
          <cell r="B670">
            <v>2202</v>
          </cell>
        </row>
        <row r="671">
          <cell r="A671">
            <v>2203</v>
          </cell>
          <cell r="B671">
            <v>2203</v>
          </cell>
        </row>
        <row r="672">
          <cell r="A672">
            <v>2204</v>
          </cell>
          <cell r="B672">
            <v>2204</v>
          </cell>
        </row>
        <row r="673">
          <cell r="A673">
            <v>2205</v>
          </cell>
          <cell r="B673">
            <v>2205</v>
          </cell>
        </row>
        <row r="674">
          <cell r="A674">
            <v>2206</v>
          </cell>
          <cell r="B674">
            <v>2206</v>
          </cell>
        </row>
        <row r="675">
          <cell r="A675">
            <v>2207</v>
          </cell>
          <cell r="B675">
            <v>2207</v>
          </cell>
        </row>
        <row r="676">
          <cell r="A676">
            <v>2208</v>
          </cell>
          <cell r="B676">
            <v>2208</v>
          </cell>
        </row>
        <row r="677">
          <cell r="A677">
            <v>2209</v>
          </cell>
          <cell r="B677">
            <v>2209</v>
          </cell>
        </row>
        <row r="678">
          <cell r="A678">
            <v>2210</v>
          </cell>
          <cell r="B678">
            <v>2210</v>
          </cell>
        </row>
        <row r="679">
          <cell r="A679">
            <v>2211</v>
          </cell>
          <cell r="B679">
            <v>2211</v>
          </cell>
        </row>
        <row r="680">
          <cell r="A680">
            <v>2212</v>
          </cell>
          <cell r="B680">
            <v>2212</v>
          </cell>
        </row>
      </sheetData>
      <sheetData sheetId="6"/>
      <sheetData sheetId="7"/>
      <sheetData sheetId="8">
        <row r="2">
          <cell r="A2">
            <v>13</v>
          </cell>
        </row>
        <row r="3">
          <cell r="A3">
            <v>44</v>
          </cell>
        </row>
        <row r="4">
          <cell r="A4">
            <v>49</v>
          </cell>
        </row>
        <row r="5">
          <cell r="A5">
            <v>53</v>
          </cell>
        </row>
        <row r="6">
          <cell r="A6">
            <v>54</v>
          </cell>
        </row>
        <row r="7">
          <cell r="A7">
            <v>71</v>
          </cell>
        </row>
        <row r="8">
          <cell r="A8">
            <v>85</v>
          </cell>
        </row>
        <row r="9">
          <cell r="A9">
            <v>89</v>
          </cell>
        </row>
        <row r="10">
          <cell r="A10">
            <v>92</v>
          </cell>
        </row>
        <row r="11">
          <cell r="A11">
            <v>150</v>
          </cell>
        </row>
        <row r="12">
          <cell r="A12">
            <v>155</v>
          </cell>
        </row>
        <row r="13">
          <cell r="A13">
            <v>174</v>
          </cell>
        </row>
        <row r="14">
          <cell r="A14">
            <v>202</v>
          </cell>
        </row>
        <row r="15">
          <cell r="A15">
            <v>205</v>
          </cell>
        </row>
        <row r="16">
          <cell r="A16">
            <v>231</v>
          </cell>
        </row>
        <row r="17">
          <cell r="A17">
            <v>254</v>
          </cell>
        </row>
        <row r="18">
          <cell r="A18">
            <v>291</v>
          </cell>
        </row>
        <row r="19">
          <cell r="A19">
            <v>425</v>
          </cell>
        </row>
        <row r="20">
          <cell r="A20">
            <v>439</v>
          </cell>
        </row>
        <row r="21">
          <cell r="A21">
            <v>441</v>
          </cell>
        </row>
        <row r="22">
          <cell r="A22">
            <v>459</v>
          </cell>
        </row>
        <row r="23">
          <cell r="A23">
            <v>486</v>
          </cell>
        </row>
        <row r="24">
          <cell r="A24">
            <v>518</v>
          </cell>
        </row>
        <row r="25">
          <cell r="A25">
            <v>580</v>
          </cell>
        </row>
        <row r="26">
          <cell r="A26">
            <v>650</v>
          </cell>
        </row>
        <row r="27">
          <cell r="A27">
            <v>665</v>
          </cell>
        </row>
        <row r="28">
          <cell r="A28">
            <v>666</v>
          </cell>
        </row>
        <row r="29">
          <cell r="A29">
            <v>677</v>
          </cell>
        </row>
        <row r="30">
          <cell r="A30">
            <v>678</v>
          </cell>
        </row>
        <row r="31">
          <cell r="A31">
            <v>696</v>
          </cell>
        </row>
        <row r="32">
          <cell r="A32">
            <v>703</v>
          </cell>
        </row>
        <row r="33">
          <cell r="A33">
            <v>721</v>
          </cell>
        </row>
        <row r="34">
          <cell r="A34">
            <v>737</v>
          </cell>
        </row>
        <row r="35">
          <cell r="A35">
            <v>775</v>
          </cell>
        </row>
        <row r="36">
          <cell r="A36">
            <v>853</v>
          </cell>
        </row>
        <row r="37">
          <cell r="A37">
            <v>867</v>
          </cell>
        </row>
        <row r="38">
          <cell r="A38">
            <v>956</v>
          </cell>
        </row>
        <row r="39">
          <cell r="A39">
            <v>978</v>
          </cell>
        </row>
        <row r="40">
          <cell r="A40">
            <v>984</v>
          </cell>
        </row>
        <row r="41">
          <cell r="A41">
            <v>985</v>
          </cell>
        </row>
        <row r="42">
          <cell r="A42">
            <v>988</v>
          </cell>
        </row>
        <row r="43">
          <cell r="A43">
            <v>990</v>
          </cell>
        </row>
        <row r="44">
          <cell r="A44">
            <v>998</v>
          </cell>
        </row>
        <row r="45">
          <cell r="A45">
            <v>1011</v>
          </cell>
        </row>
        <row r="46">
          <cell r="A46">
            <v>1027</v>
          </cell>
        </row>
        <row r="47">
          <cell r="A47">
            <v>1064</v>
          </cell>
        </row>
        <row r="48">
          <cell r="A48">
            <v>1084</v>
          </cell>
        </row>
        <row r="49">
          <cell r="A49">
            <v>1120</v>
          </cell>
        </row>
        <row r="50">
          <cell r="A50">
            <v>1148</v>
          </cell>
        </row>
        <row r="51">
          <cell r="A51">
            <v>1167</v>
          </cell>
        </row>
        <row r="52">
          <cell r="A52">
            <v>1170</v>
          </cell>
        </row>
        <row r="53">
          <cell r="A53">
            <v>1171</v>
          </cell>
        </row>
        <row r="54">
          <cell r="A54">
            <v>2001</v>
          </cell>
        </row>
        <row r="55">
          <cell r="A55">
            <v>2002</v>
          </cell>
        </row>
        <row r="56">
          <cell r="A56">
            <v>2003</v>
          </cell>
        </row>
        <row r="57">
          <cell r="A57">
            <v>2004</v>
          </cell>
        </row>
        <row r="58">
          <cell r="A58">
            <v>2005</v>
          </cell>
        </row>
        <row r="59">
          <cell r="A59">
            <v>2007</v>
          </cell>
        </row>
        <row r="60">
          <cell r="A60">
            <v>2008</v>
          </cell>
        </row>
        <row r="61">
          <cell r="A61">
            <v>2009</v>
          </cell>
        </row>
        <row r="62">
          <cell r="A62">
            <v>2010</v>
          </cell>
        </row>
        <row r="63">
          <cell r="A63">
            <v>2011</v>
          </cell>
        </row>
        <row r="64">
          <cell r="A64">
            <v>2012</v>
          </cell>
        </row>
        <row r="65">
          <cell r="A65">
            <v>2013</v>
          </cell>
        </row>
        <row r="66">
          <cell r="A66">
            <v>2014</v>
          </cell>
        </row>
        <row r="67">
          <cell r="A67">
            <v>2015</v>
          </cell>
        </row>
        <row r="68">
          <cell r="A68">
            <v>2016</v>
          </cell>
        </row>
        <row r="69">
          <cell r="A69">
            <v>2017</v>
          </cell>
        </row>
        <row r="70">
          <cell r="A70">
            <v>2018</v>
          </cell>
        </row>
        <row r="71">
          <cell r="A71">
            <v>2019</v>
          </cell>
        </row>
        <row r="72">
          <cell r="A72">
            <v>2020</v>
          </cell>
        </row>
        <row r="73">
          <cell r="A73">
            <v>2021</v>
          </cell>
        </row>
        <row r="74">
          <cell r="A74">
            <v>2022</v>
          </cell>
        </row>
        <row r="75">
          <cell r="A75">
            <v>2023</v>
          </cell>
        </row>
        <row r="76">
          <cell r="A76">
            <v>2024</v>
          </cell>
        </row>
        <row r="77">
          <cell r="A77">
            <v>2025</v>
          </cell>
        </row>
        <row r="78">
          <cell r="A78">
            <v>2026</v>
          </cell>
        </row>
        <row r="79">
          <cell r="A79">
            <v>2028</v>
          </cell>
        </row>
        <row r="80">
          <cell r="A80">
            <v>2030</v>
          </cell>
        </row>
        <row r="81">
          <cell r="A81">
            <v>2031</v>
          </cell>
        </row>
        <row r="82">
          <cell r="A82">
            <v>2032</v>
          </cell>
        </row>
        <row r="83">
          <cell r="A83">
            <v>2033</v>
          </cell>
        </row>
        <row r="84">
          <cell r="A84">
            <v>2034</v>
          </cell>
        </row>
        <row r="85">
          <cell r="A85">
            <v>2035</v>
          </cell>
        </row>
        <row r="86">
          <cell r="A86">
            <v>2036</v>
          </cell>
        </row>
        <row r="87">
          <cell r="A87">
            <v>2037</v>
          </cell>
        </row>
        <row r="88">
          <cell r="A88">
            <v>2039</v>
          </cell>
        </row>
        <row r="89">
          <cell r="A89">
            <v>2040</v>
          </cell>
        </row>
        <row r="90">
          <cell r="A90">
            <v>2041</v>
          </cell>
        </row>
        <row r="91">
          <cell r="A91">
            <v>2043</v>
          </cell>
        </row>
        <row r="92">
          <cell r="A92">
            <v>2045</v>
          </cell>
        </row>
        <row r="93">
          <cell r="A93">
            <v>2046</v>
          </cell>
        </row>
        <row r="94">
          <cell r="A94">
            <v>2050</v>
          </cell>
        </row>
        <row r="95">
          <cell r="A95">
            <v>2052</v>
          </cell>
        </row>
        <row r="96">
          <cell r="A96">
            <v>2053</v>
          </cell>
        </row>
        <row r="97">
          <cell r="A97">
            <v>2054</v>
          </cell>
        </row>
        <row r="98">
          <cell r="A98">
            <v>2055</v>
          </cell>
        </row>
        <row r="99">
          <cell r="A99">
            <v>2056</v>
          </cell>
        </row>
        <row r="100">
          <cell r="A100">
            <v>2057</v>
          </cell>
        </row>
        <row r="101">
          <cell r="A101">
            <v>2058</v>
          </cell>
        </row>
        <row r="102">
          <cell r="A102">
            <v>2060</v>
          </cell>
        </row>
        <row r="103">
          <cell r="A103">
            <v>2061</v>
          </cell>
        </row>
        <row r="104">
          <cell r="A104">
            <v>2064</v>
          </cell>
        </row>
        <row r="105">
          <cell r="A105">
            <v>2065</v>
          </cell>
        </row>
        <row r="106">
          <cell r="A106">
            <v>2066</v>
          </cell>
        </row>
        <row r="107">
          <cell r="A107">
            <v>2074</v>
          </cell>
        </row>
        <row r="108">
          <cell r="A108">
            <v>2075</v>
          </cell>
        </row>
        <row r="109">
          <cell r="A109">
            <v>2076</v>
          </cell>
        </row>
        <row r="110">
          <cell r="A110">
            <v>2082</v>
          </cell>
        </row>
        <row r="111">
          <cell r="A111">
            <v>2084</v>
          </cell>
        </row>
        <row r="112">
          <cell r="A112">
            <v>2086</v>
          </cell>
        </row>
        <row r="113">
          <cell r="A113">
            <v>2093</v>
          </cell>
        </row>
        <row r="114">
          <cell r="A114">
            <v>2094</v>
          </cell>
        </row>
        <row r="115">
          <cell r="A115">
            <v>2096</v>
          </cell>
        </row>
        <row r="116">
          <cell r="A116">
            <v>2098</v>
          </cell>
        </row>
        <row r="117">
          <cell r="A117">
            <v>2099</v>
          </cell>
        </row>
        <row r="118">
          <cell r="A118">
            <v>2100</v>
          </cell>
        </row>
        <row r="119">
          <cell r="A119">
            <v>2102</v>
          </cell>
        </row>
        <row r="120">
          <cell r="A120">
            <v>2103</v>
          </cell>
        </row>
        <row r="121">
          <cell r="A121">
            <v>2104</v>
          </cell>
        </row>
        <row r="122">
          <cell r="A122">
            <v>2113</v>
          </cell>
        </row>
        <row r="123">
          <cell r="A123">
            <v>2114</v>
          </cell>
        </row>
        <row r="124">
          <cell r="A124">
            <v>2116</v>
          </cell>
        </row>
        <row r="125">
          <cell r="A125">
            <v>2117</v>
          </cell>
        </row>
        <row r="126">
          <cell r="A126">
            <v>2119</v>
          </cell>
        </row>
        <row r="127">
          <cell r="A127">
            <v>2120</v>
          </cell>
        </row>
        <row r="128">
          <cell r="A128">
            <v>2121</v>
          </cell>
        </row>
        <row r="129">
          <cell r="A129">
            <v>2123</v>
          </cell>
        </row>
        <row r="130">
          <cell r="A130">
            <v>2124</v>
          </cell>
        </row>
        <row r="131">
          <cell r="A131">
            <v>2125</v>
          </cell>
        </row>
        <row r="132">
          <cell r="A132">
            <v>2127</v>
          </cell>
        </row>
        <row r="133">
          <cell r="A133">
            <v>2130</v>
          </cell>
        </row>
        <row r="134">
          <cell r="A134">
            <v>2134</v>
          </cell>
        </row>
        <row r="135">
          <cell r="A135">
            <v>2135</v>
          </cell>
        </row>
        <row r="136">
          <cell r="A136">
            <v>2136</v>
          </cell>
        </row>
        <row r="137">
          <cell r="A137">
            <v>2137</v>
          </cell>
        </row>
        <row r="138">
          <cell r="A138">
            <v>2139</v>
          </cell>
        </row>
        <row r="139">
          <cell r="A139">
            <v>2142</v>
          </cell>
        </row>
        <row r="140">
          <cell r="A140">
            <v>2144</v>
          </cell>
        </row>
        <row r="141">
          <cell r="A141">
            <v>2146</v>
          </cell>
        </row>
        <row r="142">
          <cell r="A142">
            <v>2147</v>
          </cell>
        </row>
        <row r="143">
          <cell r="A143">
            <v>2153</v>
          </cell>
        </row>
        <row r="144">
          <cell r="A144">
            <v>2155</v>
          </cell>
        </row>
        <row r="145">
          <cell r="A145">
            <v>2156</v>
          </cell>
        </row>
        <row r="146">
          <cell r="A146">
            <v>2157</v>
          </cell>
        </row>
        <row r="147">
          <cell r="A147">
            <v>2158</v>
          </cell>
        </row>
        <row r="148">
          <cell r="A148">
            <v>2159</v>
          </cell>
        </row>
        <row r="149">
          <cell r="A149">
            <v>2160</v>
          </cell>
        </row>
        <row r="150">
          <cell r="A150">
            <v>2161</v>
          </cell>
        </row>
        <row r="151">
          <cell r="A151">
            <v>2162</v>
          </cell>
        </row>
        <row r="152">
          <cell r="A152">
            <v>2164</v>
          </cell>
        </row>
        <row r="153">
          <cell r="A153">
            <v>2166</v>
          </cell>
        </row>
        <row r="154">
          <cell r="A154">
            <v>2167</v>
          </cell>
        </row>
        <row r="155">
          <cell r="A155">
            <v>2174</v>
          </cell>
        </row>
        <row r="156">
          <cell r="A156">
            <v>2181</v>
          </cell>
        </row>
        <row r="157">
          <cell r="A157">
            <v>2182</v>
          </cell>
        </row>
        <row r="158">
          <cell r="A158">
            <v>2183</v>
          </cell>
        </row>
        <row r="159">
          <cell r="A159">
            <v>2184</v>
          </cell>
        </row>
        <row r="160">
          <cell r="A160">
            <v>2185</v>
          </cell>
        </row>
        <row r="161">
          <cell r="A161">
            <v>2186</v>
          </cell>
        </row>
        <row r="162">
          <cell r="A162">
            <v>2187</v>
          </cell>
        </row>
        <row r="163">
          <cell r="A163">
            <v>2188</v>
          </cell>
        </row>
        <row r="164">
          <cell r="A164">
            <v>2189</v>
          </cell>
        </row>
        <row r="165">
          <cell r="A165">
            <v>2190</v>
          </cell>
        </row>
        <row r="166">
          <cell r="A166">
            <v>2191</v>
          </cell>
        </row>
        <row r="167">
          <cell r="A167">
            <v>2192</v>
          </cell>
        </row>
        <row r="168">
          <cell r="A168">
            <v>2193</v>
          </cell>
        </row>
        <row r="169">
          <cell r="A169">
            <v>2194</v>
          </cell>
        </row>
        <row r="170">
          <cell r="A170">
            <v>2195</v>
          </cell>
        </row>
        <row r="171">
          <cell r="A171">
            <v>2196</v>
          </cell>
        </row>
        <row r="172">
          <cell r="A172">
            <v>2197</v>
          </cell>
        </row>
        <row r="173">
          <cell r="A173">
            <v>2198</v>
          </cell>
        </row>
        <row r="174">
          <cell r="A174">
            <v>2199</v>
          </cell>
        </row>
        <row r="175">
          <cell r="A175">
            <v>2200</v>
          </cell>
        </row>
        <row r="176">
          <cell r="A176">
            <v>2201</v>
          </cell>
        </row>
        <row r="177">
          <cell r="A177">
            <v>2202</v>
          </cell>
        </row>
        <row r="178">
          <cell r="A178">
            <v>2203</v>
          </cell>
        </row>
        <row r="179">
          <cell r="A179">
            <v>2204</v>
          </cell>
        </row>
        <row r="180">
          <cell r="A180">
            <v>2205</v>
          </cell>
        </row>
        <row r="181">
          <cell r="A181">
            <v>2206</v>
          </cell>
        </row>
        <row r="182">
          <cell r="A182">
            <v>2207</v>
          </cell>
        </row>
        <row r="183">
          <cell r="A183">
            <v>2208</v>
          </cell>
        </row>
        <row r="184">
          <cell r="A184">
            <v>2209</v>
          </cell>
        </row>
        <row r="185">
          <cell r="A185">
            <v>2210</v>
          </cell>
        </row>
        <row r="186">
          <cell r="A186">
            <v>2211</v>
          </cell>
        </row>
        <row r="187">
          <cell r="A187">
            <v>2212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ited Sites"/>
      <sheetName val="SHLAA Sites"/>
      <sheetName val="Sheet3"/>
      <sheetName val="Sheet1"/>
      <sheetName val="Sheet2"/>
      <sheetName val="Sheet4"/>
    </sheetNames>
    <sheetDataSet>
      <sheetData sheetId="0" refreshError="1"/>
      <sheetData sheetId="1" refreshError="1"/>
      <sheetData sheetId="2" refreshError="1"/>
      <sheetData sheetId="3" refreshError="1"/>
      <sheetData sheetId="4" refreshError="1"/>
      <sheetData sheetId="5" refreshError="1">
        <row r="1">
          <cell r="A1">
            <v>13</v>
          </cell>
          <cell r="B1" t="str">
            <v>Housing only</v>
          </cell>
        </row>
        <row r="2">
          <cell r="A2">
            <v>44</v>
          </cell>
          <cell r="B2" t="str">
            <v>Housing only</v>
          </cell>
        </row>
        <row r="3">
          <cell r="A3">
            <v>47</v>
          </cell>
          <cell r="B3" t="str">
            <v>Housing only</v>
          </cell>
        </row>
        <row r="4">
          <cell r="A4">
            <v>49</v>
          </cell>
          <cell r="B4" t="str">
            <v>Housing only</v>
          </cell>
        </row>
        <row r="5">
          <cell r="A5">
            <v>52</v>
          </cell>
          <cell r="B5" t="str">
            <v>Housing only</v>
          </cell>
        </row>
        <row r="6">
          <cell r="A6">
            <v>53</v>
          </cell>
          <cell r="B6" t="str">
            <v>Housing only</v>
          </cell>
        </row>
        <row r="7">
          <cell r="A7">
            <v>58</v>
          </cell>
          <cell r="B7" t="str">
            <v>Housing only</v>
          </cell>
        </row>
        <row r="8">
          <cell r="A8">
            <v>60</v>
          </cell>
          <cell r="B8" t="str">
            <v>Housing only</v>
          </cell>
        </row>
        <row r="9">
          <cell r="A9">
            <v>68</v>
          </cell>
          <cell r="B9" t="str">
            <v>Housing only</v>
          </cell>
        </row>
        <row r="10">
          <cell r="A10">
            <v>71</v>
          </cell>
          <cell r="B10" t="str">
            <v>Housing only</v>
          </cell>
        </row>
        <row r="11">
          <cell r="A11">
            <v>84</v>
          </cell>
          <cell r="B11" t="str">
            <v>Housing only</v>
          </cell>
        </row>
        <row r="12">
          <cell r="A12">
            <v>85</v>
          </cell>
          <cell r="B12" t="str">
            <v>None</v>
          </cell>
        </row>
        <row r="13">
          <cell r="A13">
            <v>87</v>
          </cell>
          <cell r="B13" t="str">
            <v>Housing only</v>
          </cell>
        </row>
        <row r="14">
          <cell r="A14">
            <v>89</v>
          </cell>
          <cell r="B14" t="str">
            <v>Housing only</v>
          </cell>
        </row>
        <row r="15">
          <cell r="A15">
            <v>92</v>
          </cell>
          <cell r="B15" t="str">
            <v>Housing only</v>
          </cell>
        </row>
        <row r="16">
          <cell r="A16">
            <v>96</v>
          </cell>
          <cell r="B16" t="str">
            <v>Housing only</v>
          </cell>
        </row>
        <row r="17">
          <cell r="A17">
            <v>97</v>
          </cell>
          <cell r="B17" t="str">
            <v>Housing only</v>
          </cell>
        </row>
        <row r="18">
          <cell r="A18">
            <v>108</v>
          </cell>
          <cell r="B18" t="str">
            <v>Housing only</v>
          </cell>
        </row>
        <row r="19">
          <cell r="A19">
            <v>116</v>
          </cell>
          <cell r="B19" t="str">
            <v>Housing only</v>
          </cell>
        </row>
        <row r="20">
          <cell r="A20">
            <v>119</v>
          </cell>
          <cell r="B20" t="str">
            <v>As part of mixed development</v>
          </cell>
        </row>
        <row r="21">
          <cell r="A21">
            <v>123</v>
          </cell>
          <cell r="B21" t="str">
            <v>Housing only</v>
          </cell>
        </row>
        <row r="22">
          <cell r="A22">
            <v>124</v>
          </cell>
          <cell r="B22" t="str">
            <v>Housing only</v>
          </cell>
        </row>
        <row r="23">
          <cell r="A23">
            <v>130</v>
          </cell>
          <cell r="B23" t="str">
            <v>Housing only</v>
          </cell>
        </row>
        <row r="24">
          <cell r="A24">
            <v>133</v>
          </cell>
          <cell r="B24" t="str">
            <v>Housing only</v>
          </cell>
        </row>
        <row r="25">
          <cell r="A25">
            <v>135</v>
          </cell>
          <cell r="B25" t="str">
            <v>Housing only</v>
          </cell>
        </row>
        <row r="26">
          <cell r="A26">
            <v>140</v>
          </cell>
          <cell r="B26" t="str">
            <v>Housing only</v>
          </cell>
        </row>
        <row r="27">
          <cell r="A27">
            <v>141</v>
          </cell>
          <cell r="B27" t="str">
            <v>Housing only</v>
          </cell>
        </row>
        <row r="28">
          <cell r="A28">
            <v>142</v>
          </cell>
          <cell r="B28" t="str">
            <v>Housing only</v>
          </cell>
        </row>
        <row r="29">
          <cell r="A29">
            <v>143</v>
          </cell>
          <cell r="B29" t="str">
            <v>Housing only</v>
          </cell>
        </row>
        <row r="30">
          <cell r="A30">
            <v>149</v>
          </cell>
          <cell r="B30" t="str">
            <v>Housing only</v>
          </cell>
        </row>
        <row r="31">
          <cell r="A31">
            <v>150</v>
          </cell>
          <cell r="B31" t="str">
            <v>None</v>
          </cell>
        </row>
        <row r="32">
          <cell r="A32">
            <v>152</v>
          </cell>
          <cell r="B32" t="str">
            <v>Housing only</v>
          </cell>
        </row>
        <row r="33">
          <cell r="A33">
            <v>153</v>
          </cell>
          <cell r="B33" t="str">
            <v>Housing only</v>
          </cell>
        </row>
        <row r="34">
          <cell r="A34">
            <v>154</v>
          </cell>
          <cell r="B34" t="str">
            <v>Housing only</v>
          </cell>
        </row>
        <row r="35">
          <cell r="A35">
            <v>155</v>
          </cell>
          <cell r="B35" t="str">
            <v>Housing only</v>
          </cell>
        </row>
        <row r="36">
          <cell r="A36">
            <v>156</v>
          </cell>
          <cell r="B36" t="str">
            <v>Housing only</v>
          </cell>
        </row>
        <row r="37">
          <cell r="A37">
            <v>158</v>
          </cell>
          <cell r="B37" t="str">
            <v>Housing only</v>
          </cell>
        </row>
        <row r="38">
          <cell r="A38">
            <v>163</v>
          </cell>
          <cell r="B38" t="str">
            <v>Housing only</v>
          </cell>
        </row>
        <row r="39">
          <cell r="A39">
            <v>165</v>
          </cell>
          <cell r="B39" t="str">
            <v>Housing only</v>
          </cell>
        </row>
        <row r="40">
          <cell r="A40">
            <v>170</v>
          </cell>
          <cell r="B40" t="str">
            <v>Housing only</v>
          </cell>
        </row>
        <row r="41">
          <cell r="A41">
            <v>171</v>
          </cell>
          <cell r="B41" t="str">
            <v>Housing only</v>
          </cell>
        </row>
        <row r="42">
          <cell r="A42">
            <v>173</v>
          </cell>
          <cell r="B42" t="str">
            <v>Housing only</v>
          </cell>
        </row>
        <row r="43">
          <cell r="A43">
            <v>174</v>
          </cell>
          <cell r="B43" t="str">
            <v>Housing only</v>
          </cell>
        </row>
        <row r="44">
          <cell r="A44">
            <v>177</v>
          </cell>
          <cell r="B44" t="str">
            <v>Housing only</v>
          </cell>
        </row>
        <row r="45">
          <cell r="A45">
            <v>178</v>
          </cell>
          <cell r="B45" t="str">
            <v>Housing only</v>
          </cell>
        </row>
        <row r="46">
          <cell r="A46">
            <v>179</v>
          </cell>
          <cell r="B46" t="str">
            <v>Housing only</v>
          </cell>
        </row>
        <row r="47">
          <cell r="A47">
            <v>180</v>
          </cell>
          <cell r="B47" t="str">
            <v>Housing only</v>
          </cell>
        </row>
        <row r="48">
          <cell r="A48">
            <v>182</v>
          </cell>
          <cell r="B48" t="str">
            <v>Housing only</v>
          </cell>
        </row>
        <row r="49">
          <cell r="A49">
            <v>183</v>
          </cell>
          <cell r="B49" t="str">
            <v>Housing only</v>
          </cell>
        </row>
        <row r="50">
          <cell r="A50">
            <v>188</v>
          </cell>
          <cell r="B50" t="str">
            <v>Housing only</v>
          </cell>
        </row>
        <row r="51">
          <cell r="A51">
            <v>194</v>
          </cell>
          <cell r="B51" t="str">
            <v>Housing only</v>
          </cell>
        </row>
        <row r="52">
          <cell r="A52">
            <v>195</v>
          </cell>
          <cell r="B52" t="str">
            <v>Housing only</v>
          </cell>
        </row>
        <row r="53">
          <cell r="A53">
            <v>202</v>
          </cell>
          <cell r="B53" t="str">
            <v>None</v>
          </cell>
        </row>
        <row r="54">
          <cell r="A54">
            <v>205</v>
          </cell>
          <cell r="B54" t="str">
            <v>Housing only</v>
          </cell>
        </row>
        <row r="55">
          <cell r="A55">
            <v>206</v>
          </cell>
          <cell r="B55" t="str">
            <v>Housing only</v>
          </cell>
        </row>
        <row r="56">
          <cell r="A56">
            <v>210</v>
          </cell>
          <cell r="B56" t="str">
            <v>Housing only</v>
          </cell>
        </row>
        <row r="57">
          <cell r="A57">
            <v>211</v>
          </cell>
          <cell r="B57" t="str">
            <v>Housing only</v>
          </cell>
        </row>
        <row r="58">
          <cell r="A58">
            <v>213</v>
          </cell>
          <cell r="B58" t="str">
            <v>Housing only</v>
          </cell>
        </row>
        <row r="59">
          <cell r="A59">
            <v>214</v>
          </cell>
          <cell r="B59" t="str">
            <v>Housing only</v>
          </cell>
        </row>
        <row r="60">
          <cell r="A60">
            <v>216</v>
          </cell>
          <cell r="B60" t="str">
            <v>Housing only</v>
          </cell>
        </row>
        <row r="61">
          <cell r="A61">
            <v>223</v>
          </cell>
          <cell r="B61" t="str">
            <v>Housing only</v>
          </cell>
        </row>
        <row r="62">
          <cell r="A62">
            <v>231</v>
          </cell>
          <cell r="B62" t="str">
            <v>Housing only</v>
          </cell>
        </row>
        <row r="63">
          <cell r="A63">
            <v>232</v>
          </cell>
          <cell r="B63" t="str">
            <v>Housing only</v>
          </cell>
        </row>
        <row r="64">
          <cell r="A64">
            <v>235</v>
          </cell>
          <cell r="B64" t="str">
            <v>Housing only</v>
          </cell>
        </row>
        <row r="65">
          <cell r="A65">
            <v>238</v>
          </cell>
          <cell r="B65" t="str">
            <v>Housing only</v>
          </cell>
        </row>
        <row r="66">
          <cell r="A66">
            <v>239</v>
          </cell>
          <cell r="B66" t="str">
            <v>Housing only</v>
          </cell>
        </row>
        <row r="67">
          <cell r="A67">
            <v>243</v>
          </cell>
          <cell r="B67" t="str">
            <v>Housing only</v>
          </cell>
        </row>
        <row r="68">
          <cell r="A68">
            <v>244</v>
          </cell>
          <cell r="B68" t="str">
            <v>Housing only</v>
          </cell>
        </row>
        <row r="69">
          <cell r="A69">
            <v>245</v>
          </cell>
          <cell r="B69" t="str">
            <v>Housing only</v>
          </cell>
        </row>
        <row r="70">
          <cell r="A70">
            <v>249</v>
          </cell>
          <cell r="B70" t="str">
            <v>Housing only</v>
          </cell>
        </row>
        <row r="71">
          <cell r="A71">
            <v>250</v>
          </cell>
          <cell r="B71" t="str">
            <v>As part of mixed development</v>
          </cell>
        </row>
        <row r="72">
          <cell r="A72">
            <v>253</v>
          </cell>
          <cell r="B72" t="str">
            <v>Housing only</v>
          </cell>
        </row>
        <row r="73">
          <cell r="A73">
            <v>254</v>
          </cell>
          <cell r="B73" t="str">
            <v>Housing only</v>
          </cell>
        </row>
        <row r="74">
          <cell r="A74">
            <v>255</v>
          </cell>
          <cell r="B74" t="str">
            <v>Housing only</v>
          </cell>
        </row>
        <row r="75">
          <cell r="A75">
            <v>257</v>
          </cell>
          <cell r="B75" t="str">
            <v>Housing only</v>
          </cell>
        </row>
        <row r="76">
          <cell r="A76">
            <v>258</v>
          </cell>
          <cell r="B76" t="str">
            <v>Housing only</v>
          </cell>
        </row>
        <row r="77">
          <cell r="A77">
            <v>259</v>
          </cell>
          <cell r="B77" t="str">
            <v>Housing only</v>
          </cell>
        </row>
        <row r="78">
          <cell r="A78">
            <v>263</v>
          </cell>
          <cell r="B78" t="str">
            <v>Housing only</v>
          </cell>
        </row>
        <row r="79">
          <cell r="A79">
            <v>266</v>
          </cell>
          <cell r="B79" t="str">
            <v>Housing only</v>
          </cell>
        </row>
        <row r="80">
          <cell r="A80">
            <v>269</v>
          </cell>
          <cell r="B80" t="str">
            <v>Housing only</v>
          </cell>
        </row>
        <row r="81">
          <cell r="A81">
            <v>272</v>
          </cell>
          <cell r="B81" t="str">
            <v>Housing only</v>
          </cell>
        </row>
        <row r="82">
          <cell r="A82">
            <v>273</v>
          </cell>
          <cell r="B82" t="str">
            <v>Housing only</v>
          </cell>
        </row>
        <row r="83">
          <cell r="A83">
            <v>274</v>
          </cell>
          <cell r="B83" t="str">
            <v>Housing only</v>
          </cell>
        </row>
        <row r="84">
          <cell r="A84">
            <v>276</v>
          </cell>
          <cell r="B84" t="str">
            <v>Housing only</v>
          </cell>
        </row>
        <row r="85">
          <cell r="A85">
            <v>278</v>
          </cell>
          <cell r="B85" t="str">
            <v>Housing only</v>
          </cell>
        </row>
        <row r="86">
          <cell r="A86">
            <v>283</v>
          </cell>
          <cell r="B86" t="str">
            <v>Housing only</v>
          </cell>
        </row>
        <row r="87">
          <cell r="A87">
            <v>287</v>
          </cell>
          <cell r="B87" t="str">
            <v>Housing only</v>
          </cell>
        </row>
        <row r="88">
          <cell r="A88">
            <v>288</v>
          </cell>
          <cell r="B88" t="str">
            <v>Housing only</v>
          </cell>
        </row>
        <row r="89">
          <cell r="A89">
            <v>291</v>
          </cell>
          <cell r="B89" t="str">
            <v>Housing only</v>
          </cell>
        </row>
        <row r="90">
          <cell r="A90">
            <v>293</v>
          </cell>
          <cell r="B90" t="str">
            <v>Housing only</v>
          </cell>
        </row>
        <row r="91">
          <cell r="A91">
            <v>298</v>
          </cell>
          <cell r="B91" t="str">
            <v>Housing only</v>
          </cell>
        </row>
        <row r="92">
          <cell r="A92">
            <v>299</v>
          </cell>
          <cell r="B92" t="str">
            <v>Housing only</v>
          </cell>
        </row>
        <row r="93">
          <cell r="A93">
            <v>300</v>
          </cell>
          <cell r="B93" t="str">
            <v>Housing only</v>
          </cell>
        </row>
        <row r="94">
          <cell r="A94">
            <v>301</v>
          </cell>
          <cell r="B94" t="str">
            <v>Housing only</v>
          </cell>
        </row>
        <row r="95">
          <cell r="A95">
            <v>308</v>
          </cell>
          <cell r="B95" t="str">
            <v>Housing only</v>
          </cell>
        </row>
        <row r="96">
          <cell r="A96">
            <v>310</v>
          </cell>
          <cell r="B96" t="str">
            <v>Housing only</v>
          </cell>
        </row>
        <row r="97">
          <cell r="A97">
            <v>311</v>
          </cell>
          <cell r="B97" t="str">
            <v>Housing only</v>
          </cell>
        </row>
        <row r="98">
          <cell r="A98">
            <v>313</v>
          </cell>
          <cell r="B98" t="str">
            <v>Housing only</v>
          </cell>
        </row>
        <row r="99">
          <cell r="A99">
            <v>315</v>
          </cell>
          <cell r="B99" t="str">
            <v>Housing only</v>
          </cell>
        </row>
        <row r="100">
          <cell r="A100">
            <v>317</v>
          </cell>
          <cell r="B100" t="str">
            <v>Housing only</v>
          </cell>
        </row>
        <row r="101">
          <cell r="A101">
            <v>318</v>
          </cell>
          <cell r="B101" t="str">
            <v>Housing only</v>
          </cell>
        </row>
        <row r="102">
          <cell r="A102">
            <v>319</v>
          </cell>
          <cell r="B102" t="str">
            <v>Housing only</v>
          </cell>
        </row>
        <row r="103">
          <cell r="A103">
            <v>321</v>
          </cell>
          <cell r="B103" t="str">
            <v>Housing only</v>
          </cell>
        </row>
        <row r="104">
          <cell r="A104">
            <v>322</v>
          </cell>
          <cell r="B104" t="str">
            <v>Housing only</v>
          </cell>
        </row>
        <row r="105">
          <cell r="A105">
            <v>323</v>
          </cell>
          <cell r="B105" t="str">
            <v>Housing only</v>
          </cell>
        </row>
        <row r="106">
          <cell r="A106">
            <v>324</v>
          </cell>
          <cell r="B106" t="str">
            <v>Housing only</v>
          </cell>
        </row>
        <row r="107">
          <cell r="A107">
            <v>326</v>
          </cell>
          <cell r="B107" t="str">
            <v>None</v>
          </cell>
        </row>
        <row r="108">
          <cell r="A108">
            <v>328</v>
          </cell>
          <cell r="B108" t="str">
            <v>Housing only</v>
          </cell>
        </row>
        <row r="109">
          <cell r="A109">
            <v>329</v>
          </cell>
          <cell r="B109" t="str">
            <v>Housing only</v>
          </cell>
        </row>
        <row r="110">
          <cell r="A110">
            <v>330</v>
          </cell>
          <cell r="B110" t="str">
            <v>Housing only</v>
          </cell>
        </row>
        <row r="111">
          <cell r="A111">
            <v>331</v>
          </cell>
          <cell r="B111" t="str">
            <v>Housing only</v>
          </cell>
        </row>
        <row r="112">
          <cell r="A112">
            <v>332</v>
          </cell>
          <cell r="B112" t="str">
            <v>Housing only</v>
          </cell>
        </row>
        <row r="113">
          <cell r="A113">
            <v>334</v>
          </cell>
          <cell r="B113" t="str">
            <v>Housing only</v>
          </cell>
        </row>
        <row r="114">
          <cell r="A114">
            <v>337</v>
          </cell>
          <cell r="B114" t="str">
            <v>Housing only</v>
          </cell>
        </row>
        <row r="115">
          <cell r="A115">
            <v>340</v>
          </cell>
          <cell r="B115" t="str">
            <v>Housing only</v>
          </cell>
        </row>
        <row r="116">
          <cell r="A116">
            <v>342</v>
          </cell>
          <cell r="B116" t="str">
            <v>Housing only</v>
          </cell>
        </row>
        <row r="117">
          <cell r="A117">
            <v>344</v>
          </cell>
          <cell r="B117" t="str">
            <v>Housing only</v>
          </cell>
        </row>
        <row r="118">
          <cell r="A118">
            <v>347</v>
          </cell>
          <cell r="B118" t="str">
            <v>Housing only</v>
          </cell>
        </row>
        <row r="119">
          <cell r="A119">
            <v>348</v>
          </cell>
          <cell r="B119" t="str">
            <v>Housing only</v>
          </cell>
        </row>
        <row r="120">
          <cell r="A120">
            <v>349</v>
          </cell>
          <cell r="B120" t="str">
            <v>Housing only</v>
          </cell>
        </row>
        <row r="121">
          <cell r="A121">
            <v>350</v>
          </cell>
          <cell r="B121" t="str">
            <v>Housing only</v>
          </cell>
        </row>
        <row r="122">
          <cell r="A122">
            <v>351</v>
          </cell>
          <cell r="B122" t="str">
            <v>Housing only</v>
          </cell>
        </row>
        <row r="123">
          <cell r="A123">
            <v>355</v>
          </cell>
          <cell r="B123" t="str">
            <v>Housing only</v>
          </cell>
        </row>
        <row r="124">
          <cell r="A124">
            <v>360</v>
          </cell>
          <cell r="B124" t="str">
            <v>Housing only</v>
          </cell>
        </row>
        <row r="125">
          <cell r="A125">
            <v>362</v>
          </cell>
          <cell r="B125" t="str">
            <v>Housing only</v>
          </cell>
        </row>
        <row r="126">
          <cell r="A126">
            <v>363</v>
          </cell>
          <cell r="B126" t="str">
            <v>Housing only</v>
          </cell>
        </row>
        <row r="127">
          <cell r="A127">
            <v>364</v>
          </cell>
          <cell r="B127" t="str">
            <v>Housing only</v>
          </cell>
        </row>
        <row r="128">
          <cell r="A128">
            <v>372</v>
          </cell>
          <cell r="B128" t="str">
            <v>As part of mixed development</v>
          </cell>
        </row>
        <row r="129">
          <cell r="A129">
            <v>373</v>
          </cell>
          <cell r="B129" t="str">
            <v>As part of mixed development</v>
          </cell>
        </row>
        <row r="130">
          <cell r="A130">
            <v>932</v>
          </cell>
          <cell r="B130" t="str">
            <v>Housing only</v>
          </cell>
        </row>
        <row r="131">
          <cell r="A131">
            <v>936</v>
          </cell>
          <cell r="B131" t="str">
            <v>Housing only</v>
          </cell>
        </row>
        <row r="132">
          <cell r="A132">
            <v>956</v>
          </cell>
          <cell r="B132" t="str">
            <v>As part of mixed development</v>
          </cell>
        </row>
        <row r="133">
          <cell r="A133">
            <v>957</v>
          </cell>
          <cell r="B133" t="str">
            <v>As part of mixed development</v>
          </cell>
        </row>
        <row r="134">
          <cell r="A134">
            <v>959</v>
          </cell>
          <cell r="B134" t="str">
            <v>Housing only</v>
          </cell>
        </row>
        <row r="135">
          <cell r="A135">
            <v>960</v>
          </cell>
          <cell r="B135" t="str">
            <v>Housing only</v>
          </cell>
        </row>
        <row r="136">
          <cell r="A136">
            <v>961</v>
          </cell>
          <cell r="B136" t="str">
            <v>Housing only</v>
          </cell>
        </row>
        <row r="137">
          <cell r="A137">
            <v>962</v>
          </cell>
          <cell r="B137" t="str">
            <v>Housing only</v>
          </cell>
        </row>
        <row r="138">
          <cell r="A138">
            <v>963</v>
          </cell>
          <cell r="B138" t="str">
            <v>Housing only</v>
          </cell>
        </row>
        <row r="139">
          <cell r="A139">
            <v>964</v>
          </cell>
          <cell r="B139" t="str">
            <v>Housing only</v>
          </cell>
        </row>
        <row r="140">
          <cell r="A140">
            <v>965</v>
          </cell>
          <cell r="B140" t="str">
            <v>As part of mixed development</v>
          </cell>
        </row>
        <row r="141">
          <cell r="A141">
            <v>966</v>
          </cell>
          <cell r="B141" t="str">
            <v>As part of mixed development</v>
          </cell>
        </row>
        <row r="142">
          <cell r="A142">
            <v>968</v>
          </cell>
          <cell r="B142" t="str">
            <v>Housing only</v>
          </cell>
        </row>
        <row r="143">
          <cell r="A143">
            <v>969</v>
          </cell>
          <cell r="B143" t="str">
            <v>Housing only</v>
          </cell>
        </row>
        <row r="144">
          <cell r="A144">
            <v>970</v>
          </cell>
          <cell r="B144" t="str">
            <v>Housing only</v>
          </cell>
        </row>
        <row r="145">
          <cell r="A145">
            <v>971</v>
          </cell>
          <cell r="B145" t="str">
            <v>Housing only</v>
          </cell>
        </row>
        <row r="146">
          <cell r="A146">
            <v>978</v>
          </cell>
          <cell r="B146" t="str">
            <v>Housing only</v>
          </cell>
        </row>
        <row r="147">
          <cell r="A147">
            <v>979</v>
          </cell>
          <cell r="B147" t="str">
            <v>Housing only</v>
          </cell>
        </row>
        <row r="148">
          <cell r="A148">
            <v>1011</v>
          </cell>
          <cell r="B148" t="str">
            <v>Housing only</v>
          </cell>
        </row>
        <row r="149">
          <cell r="A149">
            <v>1018</v>
          </cell>
          <cell r="B149" t="str">
            <v>Housing only</v>
          </cell>
        </row>
        <row r="150">
          <cell r="A150">
            <v>1057</v>
          </cell>
          <cell r="B150" t="str">
            <v>Housing only</v>
          </cell>
        </row>
        <row r="151">
          <cell r="A151">
            <v>1060</v>
          </cell>
          <cell r="B151" t="str">
            <v>As part of mixed development</v>
          </cell>
        </row>
        <row r="152">
          <cell r="A152">
            <v>1083</v>
          </cell>
          <cell r="B152" t="str">
            <v>As part of mixed development</v>
          </cell>
        </row>
        <row r="153">
          <cell r="A153">
            <v>1148</v>
          </cell>
          <cell r="B153" t="str">
            <v>As part of mixed development</v>
          </cell>
        </row>
        <row r="154">
          <cell r="A154">
            <v>1167</v>
          </cell>
          <cell r="B154" t="str">
            <v>mixed use</v>
          </cell>
        </row>
        <row r="155">
          <cell r="A155">
            <v>1168</v>
          </cell>
          <cell r="B155" t="str">
            <v>Housing only</v>
          </cell>
        </row>
        <row r="156">
          <cell r="A156">
            <v>1169</v>
          </cell>
          <cell r="B156" t="str">
            <v>Housing only</v>
          </cell>
        </row>
        <row r="157">
          <cell r="A157">
            <v>1170</v>
          </cell>
          <cell r="B157" t="str">
            <v>Housing only</v>
          </cell>
        </row>
        <row r="158">
          <cell r="A158">
            <v>1171</v>
          </cell>
          <cell r="B158" t="str">
            <v>Housing only</v>
          </cell>
        </row>
        <row r="159">
          <cell r="A159">
            <v>2001</v>
          </cell>
          <cell r="B159" t="str">
            <v>Housing only</v>
          </cell>
        </row>
        <row r="160">
          <cell r="A160">
            <v>2002</v>
          </cell>
          <cell r="B160" t="str">
            <v>Housing only</v>
          </cell>
        </row>
        <row r="161">
          <cell r="A161">
            <v>2003</v>
          </cell>
          <cell r="B161" t="str">
            <v>Housing only</v>
          </cell>
        </row>
        <row r="162">
          <cell r="A162">
            <v>2004</v>
          </cell>
          <cell r="B162" t="str">
            <v>Housing only</v>
          </cell>
        </row>
        <row r="163">
          <cell r="A163">
            <v>2005</v>
          </cell>
          <cell r="B163" t="str">
            <v>Housing only</v>
          </cell>
        </row>
        <row r="164">
          <cell r="A164">
            <v>2007</v>
          </cell>
          <cell r="B164" t="str">
            <v>None</v>
          </cell>
        </row>
        <row r="165">
          <cell r="A165">
            <v>2008</v>
          </cell>
          <cell r="B165" t="str">
            <v>None</v>
          </cell>
        </row>
        <row r="166">
          <cell r="A166">
            <v>2009</v>
          </cell>
          <cell r="B166" t="str">
            <v>None</v>
          </cell>
        </row>
        <row r="167">
          <cell r="A167">
            <v>2010</v>
          </cell>
          <cell r="B167" t="str">
            <v>None</v>
          </cell>
        </row>
        <row r="168">
          <cell r="A168">
            <v>2011</v>
          </cell>
          <cell r="B168" t="str">
            <v>None</v>
          </cell>
        </row>
        <row r="169">
          <cell r="A169">
            <v>2012</v>
          </cell>
          <cell r="B169" t="str">
            <v>housing only</v>
          </cell>
        </row>
        <row r="170">
          <cell r="A170">
            <v>2013</v>
          </cell>
          <cell r="B170" t="str">
            <v>None</v>
          </cell>
        </row>
        <row r="171">
          <cell r="A171">
            <v>2014</v>
          </cell>
          <cell r="B171" t="str">
            <v>Housing only</v>
          </cell>
        </row>
        <row r="172">
          <cell r="A172">
            <v>2015</v>
          </cell>
          <cell r="B172" t="str">
            <v>Housing only</v>
          </cell>
        </row>
        <row r="173">
          <cell r="A173">
            <v>2016</v>
          </cell>
          <cell r="B173" t="str">
            <v>Housing only</v>
          </cell>
        </row>
        <row r="174">
          <cell r="A174">
            <v>2017</v>
          </cell>
          <cell r="B174" t="str">
            <v>Housing only</v>
          </cell>
        </row>
        <row r="175">
          <cell r="A175">
            <v>2018</v>
          </cell>
          <cell r="B175" t="str">
            <v>Housing only</v>
          </cell>
        </row>
        <row r="176">
          <cell r="A176">
            <v>2019</v>
          </cell>
          <cell r="B176" t="str">
            <v>Housing only</v>
          </cell>
        </row>
        <row r="177">
          <cell r="A177">
            <v>2020</v>
          </cell>
          <cell r="B177" t="str">
            <v>Housing only</v>
          </cell>
        </row>
        <row r="178">
          <cell r="A178">
            <v>2021</v>
          </cell>
          <cell r="B178" t="str">
            <v>None</v>
          </cell>
        </row>
        <row r="179">
          <cell r="A179">
            <v>2022</v>
          </cell>
          <cell r="B179" t="str">
            <v>As part of mixed development</v>
          </cell>
        </row>
        <row r="180">
          <cell r="A180">
            <v>2023</v>
          </cell>
          <cell r="B180" t="str">
            <v>Housing only</v>
          </cell>
        </row>
        <row r="181">
          <cell r="A181">
            <v>2024</v>
          </cell>
          <cell r="B181" t="str">
            <v>Housing only</v>
          </cell>
        </row>
        <row r="182">
          <cell r="A182">
            <v>2026</v>
          </cell>
          <cell r="B182" t="str">
            <v>Housing only</v>
          </cell>
        </row>
        <row r="183">
          <cell r="A183">
            <v>2028</v>
          </cell>
          <cell r="B183" t="str">
            <v>Housing only</v>
          </cell>
        </row>
        <row r="184">
          <cell r="A184">
            <v>2030</v>
          </cell>
          <cell r="B184" t="str">
            <v>As part of mixed development</v>
          </cell>
        </row>
        <row r="185">
          <cell r="A185">
            <v>2031</v>
          </cell>
          <cell r="B185" t="str">
            <v>Housing Only</v>
          </cell>
        </row>
        <row r="186">
          <cell r="A186">
            <v>2032</v>
          </cell>
          <cell r="B186" t="str">
            <v>Housing only</v>
          </cell>
        </row>
        <row r="187">
          <cell r="A187">
            <v>2033</v>
          </cell>
          <cell r="B187" t="str">
            <v>None</v>
          </cell>
        </row>
        <row r="188">
          <cell r="A188">
            <v>2034</v>
          </cell>
          <cell r="B188" t="str">
            <v>Housing only</v>
          </cell>
        </row>
        <row r="189">
          <cell r="A189">
            <v>2035</v>
          </cell>
          <cell r="B189" t="str">
            <v>housing only</v>
          </cell>
        </row>
        <row r="190">
          <cell r="A190">
            <v>2036</v>
          </cell>
          <cell r="B190" t="str">
            <v>Housing only</v>
          </cell>
        </row>
        <row r="191">
          <cell r="A191">
            <v>2037</v>
          </cell>
          <cell r="B191" t="str">
            <v>As part of mixed development</v>
          </cell>
        </row>
        <row r="192">
          <cell r="A192">
            <v>2039</v>
          </cell>
          <cell r="B192" t="str">
            <v>Housing only</v>
          </cell>
        </row>
        <row r="193">
          <cell r="A193">
            <v>2040</v>
          </cell>
          <cell r="B193" t="str">
            <v>None</v>
          </cell>
        </row>
        <row r="194">
          <cell r="A194">
            <v>2043</v>
          </cell>
          <cell r="B194" t="str">
            <v>As part of mixed use development</v>
          </cell>
        </row>
        <row r="195">
          <cell r="A195">
            <v>2045</v>
          </cell>
          <cell r="B195" t="str">
            <v>Housing only</v>
          </cell>
        </row>
        <row r="196">
          <cell r="A196">
            <v>2046</v>
          </cell>
          <cell r="B196" t="str">
            <v>None</v>
          </cell>
        </row>
        <row r="197">
          <cell r="A197">
            <v>2050</v>
          </cell>
          <cell r="B197" t="str">
            <v>Housing Only</v>
          </cell>
        </row>
        <row r="198">
          <cell r="A198">
            <v>2052</v>
          </cell>
          <cell r="B198" t="str">
            <v>As part of mixed development</v>
          </cell>
        </row>
        <row r="199">
          <cell r="A199">
            <v>2053</v>
          </cell>
          <cell r="B199" t="str">
            <v>Housing Only</v>
          </cell>
        </row>
        <row r="200">
          <cell r="A200">
            <v>2054</v>
          </cell>
          <cell r="B200" t="str">
            <v>None</v>
          </cell>
        </row>
        <row r="201">
          <cell r="A201">
            <v>2055</v>
          </cell>
          <cell r="B201" t="str">
            <v>None</v>
          </cell>
        </row>
        <row r="202">
          <cell r="A202">
            <v>2056</v>
          </cell>
          <cell r="B202" t="str">
            <v>None</v>
          </cell>
        </row>
        <row r="203">
          <cell r="A203">
            <v>2057</v>
          </cell>
          <cell r="B203" t="str">
            <v>None</v>
          </cell>
        </row>
        <row r="204">
          <cell r="A204">
            <v>2058</v>
          </cell>
          <cell r="B204" t="str">
            <v>None</v>
          </cell>
        </row>
        <row r="205">
          <cell r="A205">
            <v>2059</v>
          </cell>
          <cell r="B205" t="str">
            <v>Housing only</v>
          </cell>
        </row>
        <row r="206">
          <cell r="A206">
            <v>2060</v>
          </cell>
          <cell r="B206" t="str">
            <v>None</v>
          </cell>
        </row>
        <row r="207">
          <cell r="A207">
            <v>2061</v>
          </cell>
          <cell r="B207" t="str">
            <v>None</v>
          </cell>
        </row>
        <row r="208">
          <cell r="A208">
            <v>2117</v>
          </cell>
          <cell r="B208" t="str">
            <v>Housing only</v>
          </cell>
        </row>
        <row r="209">
          <cell r="A209">
            <v>2181</v>
          </cell>
          <cell r="B209" t="str">
            <v>Housing only</v>
          </cell>
        </row>
        <row r="210">
          <cell r="A210">
            <v>2212</v>
          </cell>
          <cell r="B210" t="str">
            <v>As part of mixed development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ited sites"/>
      <sheetName val="East Northants SHLAA"/>
    </sheetNames>
    <sheetDataSet>
      <sheetData sheetId="0">
        <row r="3">
          <cell r="D3">
            <v>417</v>
          </cell>
          <cell r="G3">
            <v>40841</v>
          </cell>
          <cell r="H3" t="str">
            <v>Greenfield</v>
          </cell>
          <cell r="M3" t="str">
            <v>55 Bedford Road</v>
          </cell>
          <cell r="O3" t="str">
            <v>Rushden</v>
          </cell>
          <cell r="P3" t="str">
            <v>East Northants</v>
          </cell>
          <cell r="R3" t="str">
            <v>no</v>
          </cell>
          <cell r="S3" t="str">
            <v>none</v>
          </cell>
          <cell r="U3" t="str">
            <v>residential</v>
          </cell>
          <cell r="V3" t="str">
            <v>mainly residential</v>
          </cell>
          <cell r="X3" t="str">
            <v>NO</v>
          </cell>
          <cell r="Y3">
            <v>5</v>
          </cell>
          <cell r="AA3" t="str">
            <v>no</v>
          </cell>
          <cell r="AB3">
            <v>5</v>
          </cell>
          <cell r="AD3" t="str">
            <v>no</v>
          </cell>
          <cell r="AE3">
            <v>5</v>
          </cell>
          <cell r="AG3" t="str">
            <v>none</v>
          </cell>
          <cell r="AH3">
            <v>5</v>
          </cell>
          <cell r="AI3" t="str">
            <v>culvert along western boundary</v>
          </cell>
          <cell r="AJ3" t="str">
            <v>existing property</v>
          </cell>
          <cell r="AL3">
            <v>0.2</v>
          </cell>
          <cell r="AM3">
            <v>0.8</v>
          </cell>
          <cell r="AN3" t="str">
            <v>low</v>
          </cell>
          <cell r="AP3" t="str">
            <v>housing only</v>
          </cell>
        </row>
        <row r="4">
          <cell r="D4">
            <v>425</v>
          </cell>
          <cell r="G4">
            <v>40638</v>
          </cell>
          <cell r="M4" t="str">
            <v>Land off Windsor Road</v>
          </cell>
          <cell r="O4" t="str">
            <v>Rushden</v>
          </cell>
          <cell r="P4" t="str">
            <v>East Northants</v>
          </cell>
          <cell r="R4" t="str">
            <v>Yes?</v>
          </cell>
          <cell r="S4" t="str">
            <v>None</v>
          </cell>
          <cell r="T4" t="str">
            <v>green space - overgrown trees</v>
          </cell>
          <cell r="U4" t="str">
            <v>residential and playing field</v>
          </cell>
          <cell r="V4" t="str">
            <v>mainly residential</v>
          </cell>
          <cell r="X4" t="str">
            <v>NO</v>
          </cell>
          <cell r="Y4">
            <v>5</v>
          </cell>
          <cell r="Z4" t="str">
            <v>existing/potential access via Chapel Close</v>
          </cell>
          <cell r="AA4" t="str">
            <v>no</v>
          </cell>
          <cell r="AB4">
            <v>5</v>
          </cell>
          <cell r="AD4" t="str">
            <v>no</v>
          </cell>
          <cell r="AE4">
            <v>5</v>
          </cell>
          <cell r="AG4" t="str">
            <v>none</v>
          </cell>
          <cell r="AH4">
            <v>5</v>
          </cell>
          <cell r="AL4">
            <v>0</v>
          </cell>
          <cell r="AM4">
            <v>1</v>
          </cell>
          <cell r="AN4" t="str">
            <v>low</v>
          </cell>
          <cell r="AO4" t="str">
            <v>later phase of recent Chapel Close devt? (possible)</v>
          </cell>
          <cell r="AP4" t="str">
            <v>housing only</v>
          </cell>
        </row>
        <row r="5">
          <cell r="D5">
            <v>427</v>
          </cell>
          <cell r="G5">
            <v>40765</v>
          </cell>
          <cell r="M5" t="str">
            <v>Former Tannery Premises</v>
          </cell>
          <cell r="N5" t="str">
            <v>Wellington Road</v>
          </cell>
          <cell r="O5" t="str">
            <v>Raunds</v>
          </cell>
          <cell r="P5" t="str">
            <v>East Northants</v>
          </cell>
          <cell r="W5" t="str">
            <v>Site identified in 2008 GIS that did not filter through to final study</v>
          </cell>
        </row>
        <row r="6">
          <cell r="D6">
            <v>432</v>
          </cell>
          <cell r="G6">
            <v>40765</v>
          </cell>
          <cell r="M6" t="str">
            <v>Woodnewton Road</v>
          </cell>
          <cell r="O6" t="str">
            <v>Nassington</v>
          </cell>
          <cell r="P6" t="str">
            <v>East Northants</v>
          </cell>
          <cell r="W6" t="str">
            <v>Site identified in 2008 GIS that did not filter through to final study</v>
          </cell>
        </row>
        <row r="7">
          <cell r="D7">
            <v>435</v>
          </cell>
          <cell r="G7">
            <v>40765</v>
          </cell>
          <cell r="M7" t="str">
            <v>74 Benefield Road</v>
          </cell>
          <cell r="O7" t="str">
            <v>Oundle</v>
          </cell>
          <cell r="P7" t="str">
            <v>East Northants</v>
          </cell>
          <cell r="W7" t="str">
            <v>Site identified in 2008 GIS that did not filter through to final study</v>
          </cell>
        </row>
        <row r="8">
          <cell r="D8">
            <v>438</v>
          </cell>
          <cell r="G8">
            <v>40765</v>
          </cell>
          <cell r="M8" t="str">
            <v>Land rear of gas governor compound</v>
          </cell>
          <cell r="N8" t="str">
            <v>Shirley Road</v>
          </cell>
          <cell r="O8" t="str">
            <v>Rushden</v>
          </cell>
          <cell r="P8" t="str">
            <v>East Northants</v>
          </cell>
          <cell r="W8" t="str">
            <v>Site identified in 2008 GIS that did not filter through to final study</v>
          </cell>
        </row>
        <row r="9">
          <cell r="D9">
            <v>439</v>
          </cell>
          <cell r="G9">
            <v>40638</v>
          </cell>
          <cell r="H9" t="str">
            <v>brownfield</v>
          </cell>
          <cell r="M9" t="str">
            <v>Broadlands Family Unit</v>
          </cell>
          <cell r="N9" t="str">
            <v>Victoria Road</v>
          </cell>
          <cell r="O9" t="str">
            <v>Rushden</v>
          </cell>
          <cell r="P9" t="str">
            <v>East Northants</v>
          </cell>
          <cell r="R9" t="str">
            <v>no</v>
          </cell>
          <cell r="S9" t="str">
            <v>none but an application for 26 dwellings on site is pending at August 2011 (11/00890/FUL)</v>
          </cell>
          <cell r="T9" t="str">
            <v>vacant</v>
          </cell>
          <cell r="U9" t="str">
            <v>residential and primary school</v>
          </cell>
          <cell r="V9" t="str">
            <v>mainly residential</v>
          </cell>
          <cell r="W9" t="str">
            <v>small site only</v>
          </cell>
          <cell r="X9" t="str">
            <v>no</v>
          </cell>
          <cell r="Y9">
            <v>5</v>
          </cell>
          <cell r="AA9" t="str">
            <v>no</v>
          </cell>
          <cell r="AB9">
            <v>5</v>
          </cell>
          <cell r="AD9" t="str">
            <v>no</v>
          </cell>
          <cell r="AE9">
            <v>5</v>
          </cell>
          <cell r="AG9" t="str">
            <v>none</v>
          </cell>
          <cell r="AH9">
            <v>5</v>
          </cell>
          <cell r="AJ9" t="str">
            <v>none</v>
          </cell>
          <cell r="AL9">
            <v>0</v>
          </cell>
          <cell r="AM9">
            <v>1</v>
          </cell>
          <cell r="AN9" t="str">
            <v>low</v>
          </cell>
          <cell r="AO9" t="str">
            <v>brownfield site. Had previous p/p for housing but this recently lapsed. No active moves to market the site for devt</v>
          </cell>
          <cell r="AP9" t="str">
            <v>housing only</v>
          </cell>
        </row>
        <row r="10">
          <cell r="D10">
            <v>441</v>
          </cell>
          <cell r="G10">
            <v>40638</v>
          </cell>
          <cell r="M10" t="str">
            <v>41 Keats Way</v>
          </cell>
          <cell r="O10" t="str">
            <v>Rushden</v>
          </cell>
          <cell r="P10" t="str">
            <v>East Northants</v>
          </cell>
          <cell r="R10" t="str">
            <v>no</v>
          </cell>
          <cell r="S10" t="str">
            <v>none but x2 applications on the site are pending at August 2011 (11/00834/FUL - 17 affordable dwellings &amp; 11/00835/OUT - 14 dwellings)</v>
          </cell>
          <cell r="U10" t="str">
            <v>residential</v>
          </cell>
          <cell r="V10" t="str">
            <v>residential</v>
          </cell>
          <cell r="X10" t="str">
            <v>no</v>
          </cell>
          <cell r="Y10">
            <v>5</v>
          </cell>
          <cell r="AA10" t="str">
            <v>no</v>
          </cell>
          <cell r="AB10">
            <v>5</v>
          </cell>
          <cell r="AD10" t="str">
            <v>no</v>
          </cell>
          <cell r="AE10">
            <v>5</v>
          </cell>
          <cell r="AG10" t="str">
            <v>none</v>
          </cell>
          <cell r="AH10">
            <v>5</v>
          </cell>
          <cell r="AL10">
            <v>0</v>
          </cell>
          <cell r="AM10">
            <v>1</v>
          </cell>
          <cell r="AN10" t="str">
            <v>moderate</v>
          </cell>
          <cell r="AO10" t="str">
            <v>X2 applications pending on site at August 2011: none but x2 applications on the site are pending at August 2011 (11/00834/FUL - 17 affordable dwellings &amp; 11/00835/OUT - 14 dwellings) - still to be determined. A previous application was refused for 21 dwel</v>
          </cell>
          <cell r="AP10" t="str">
            <v>housing only</v>
          </cell>
        </row>
        <row r="11">
          <cell r="D11">
            <v>459</v>
          </cell>
          <cell r="G11">
            <v>40765</v>
          </cell>
          <cell r="M11" t="str">
            <v>77 Kimbolton Road</v>
          </cell>
          <cell r="O11" t="str">
            <v>Higham Ferrers</v>
          </cell>
          <cell r="P11" t="str">
            <v>East Northants</v>
          </cell>
          <cell r="S11" t="str">
            <v>Yes</v>
          </cell>
          <cell r="W11" t="str">
            <v>Site identified in 2008 GIS that did not filter through to final study</v>
          </cell>
        </row>
        <row r="12">
          <cell r="D12">
            <v>486</v>
          </cell>
          <cell r="G12">
            <v>40765</v>
          </cell>
          <cell r="N12" t="str">
            <v>John Street</v>
          </cell>
          <cell r="O12" t="str">
            <v>Rushden</v>
          </cell>
          <cell r="P12" t="str">
            <v>East Northants</v>
          </cell>
          <cell r="Q12" t="str">
            <v>NN10 9NL</v>
          </cell>
          <cell r="R12" t="str">
            <v>no</v>
          </cell>
          <cell r="S12" t="str">
            <v>no</v>
          </cell>
          <cell r="T12" t="str">
            <v>school and associated grounds, car park</v>
          </cell>
          <cell r="U12" t="str">
            <v>residential/retail</v>
          </cell>
          <cell r="V12" t="str">
            <v>residential/retail</v>
          </cell>
          <cell r="W12" t="str">
            <v>ENC Factual Update 2010 - site polygon extended (on basis of BLAP)</v>
          </cell>
          <cell r="X12" t="str">
            <v>no</v>
          </cell>
          <cell r="Y12">
            <v>5</v>
          </cell>
          <cell r="AA12" t="str">
            <v>no</v>
          </cell>
          <cell r="AB12">
            <v>5</v>
          </cell>
          <cell r="AD12" t="str">
            <v>no</v>
          </cell>
          <cell r="AE12">
            <v>5</v>
          </cell>
          <cell r="AG12" t="str">
            <v>none</v>
          </cell>
          <cell r="AH12">
            <v>5</v>
          </cell>
          <cell r="AJ12" t="str">
            <v>SCHOOL BUILDINGS</v>
          </cell>
          <cell r="AL12">
            <v>0</v>
          </cell>
          <cell r="AM12">
            <v>1</v>
          </cell>
          <cell r="AN12" t="str">
            <v>moderate</v>
          </cell>
          <cell r="AO12" t="str">
            <v>need suitabke access to/from Duck Street/Wellingborough Road</v>
          </cell>
          <cell r="AP12" t="str">
            <v>housing only</v>
          </cell>
        </row>
        <row r="13">
          <cell r="D13">
            <v>650</v>
          </cell>
          <cell r="G13">
            <v>40765</v>
          </cell>
          <cell r="M13" t="str">
            <v>Land adjacent to Easton On The Hill and Collyweston</v>
          </cell>
          <cell r="O13" t="str">
            <v>Easton On The Hill</v>
          </cell>
          <cell r="P13" t="str">
            <v>East Northants</v>
          </cell>
          <cell r="R13" t="str">
            <v>no</v>
          </cell>
          <cell r="S13" t="str">
            <v>no</v>
          </cell>
          <cell r="T13" t="str">
            <v>agriculture</v>
          </cell>
          <cell r="U13" t="str">
            <v>airfield (east), villages (west), enclosed by strategic roads (A43, A1, A47)</v>
          </cell>
          <cell r="V13" t="str">
            <v>flat/plateau</v>
          </cell>
          <cell r="W13" t="str">
            <v>Site identified in 2008 GIS that did not filter through to final study</v>
          </cell>
          <cell r="X13" t="str">
            <v>yes</v>
          </cell>
          <cell r="Y13">
            <v>0</v>
          </cell>
          <cell r="Z13" t="str">
            <v>e,g, new A1/A47 access</v>
          </cell>
          <cell r="AA13" t="str">
            <v>yes</v>
          </cell>
          <cell r="AB13">
            <v>0</v>
          </cell>
          <cell r="AD13" t="str">
            <v>no</v>
          </cell>
          <cell r="AE13">
            <v>5</v>
          </cell>
          <cell r="AG13" t="str">
            <v>yes</v>
          </cell>
          <cell r="AH13">
            <v>0</v>
          </cell>
          <cell r="AI13" t="str">
            <v>currently adjacent to RAF Wittering</v>
          </cell>
          <cell r="AJ13" t="str">
            <v>NONE</v>
          </cell>
          <cell r="AK13" t="str">
            <v>NONE</v>
          </cell>
          <cell r="AL13">
            <v>0.5</v>
          </cell>
          <cell r="AM13">
            <v>0.5</v>
          </cell>
          <cell r="AN13" t="str">
            <v>significant</v>
          </cell>
          <cell r="AO13" t="str">
            <v>heritage assests (e.g. Wothorpe/burghley park) likely to be affected  - also noise impact (RAF wittering)</v>
          </cell>
          <cell r="AP13" t="str">
            <v>mixed use</v>
          </cell>
        </row>
        <row r="14">
          <cell r="D14">
            <v>945</v>
          </cell>
          <cell r="G14">
            <v>40765</v>
          </cell>
          <cell r="M14" t="str">
            <v>Land off Huntingdon Road and Market Road</v>
          </cell>
          <cell r="O14" t="str">
            <v>Thrapston</v>
          </cell>
          <cell r="P14" t="str">
            <v>East Northants</v>
          </cell>
          <cell r="Q14" t="str">
            <v>NN14 4RG</v>
          </cell>
          <cell r="R14" t="str">
            <v>NO</v>
          </cell>
          <cell r="S14" t="str">
            <v>NONE but current application</v>
          </cell>
          <cell r="T14" t="str">
            <v>open spaces</v>
          </cell>
          <cell r="U14" t="str">
            <v>open spaces</v>
          </cell>
          <cell r="V14" t="str">
            <v>residential/open space</v>
          </cell>
          <cell r="X14" t="str">
            <v>no</v>
          </cell>
          <cell r="Y14">
            <v>5</v>
          </cell>
          <cell r="AA14" t="str">
            <v>no</v>
          </cell>
          <cell r="AB14">
            <v>5</v>
          </cell>
          <cell r="AD14" t="str">
            <v>no</v>
          </cell>
          <cell r="AE14">
            <v>5</v>
          </cell>
          <cell r="AG14" t="str">
            <v>none</v>
          </cell>
          <cell r="AH14">
            <v>5</v>
          </cell>
          <cell r="AI14" t="str">
            <v>large industrial unit adjacent but have received assurances that any bad neighbour impacts will be addressed</v>
          </cell>
          <cell r="AJ14" t="str">
            <v>none</v>
          </cell>
          <cell r="AL14">
            <v>0</v>
          </cell>
          <cell r="AM14">
            <v>1</v>
          </cell>
          <cell r="AN14" t="str">
            <v>moderate</v>
          </cell>
          <cell r="AP14" t="str">
            <v>housing only</v>
          </cell>
        </row>
        <row r="15">
          <cell r="D15">
            <v>946</v>
          </cell>
          <cell r="G15">
            <v>40765</v>
          </cell>
          <cell r="M15" t="str">
            <v>Land off Allen Road</v>
          </cell>
          <cell r="N15" t="str">
            <v>Allen Road</v>
          </cell>
          <cell r="O15" t="str">
            <v>Irthlingborough</v>
          </cell>
          <cell r="P15" t="str">
            <v>East Northants</v>
          </cell>
          <cell r="Q15" t="str">
            <v>NN9 6QT</v>
          </cell>
          <cell r="R15" t="str">
            <v>no</v>
          </cell>
          <cell r="S15" t="str">
            <v>none</v>
          </cell>
          <cell r="T15" t="str">
            <v>open spaces</v>
          </cell>
          <cell r="U15" t="str">
            <v>residential</v>
          </cell>
          <cell r="V15" t="str">
            <v>residential/open space</v>
          </cell>
          <cell r="W15" t="str">
            <v>Site update 2010 - agent has advised site is still available for development. No material changes to 2008 status - leave as is</v>
          </cell>
          <cell r="X15" t="str">
            <v>no</v>
          </cell>
          <cell r="Y15">
            <v>5</v>
          </cell>
          <cell r="AA15" t="str">
            <v>no</v>
          </cell>
          <cell r="AB15">
            <v>5</v>
          </cell>
          <cell r="AD15" t="str">
            <v>no</v>
          </cell>
          <cell r="AE15">
            <v>5</v>
          </cell>
          <cell r="AG15" t="str">
            <v>none</v>
          </cell>
          <cell r="AH15">
            <v>5</v>
          </cell>
          <cell r="AJ15" t="str">
            <v>substation</v>
          </cell>
          <cell r="AL15">
            <v>0.05</v>
          </cell>
          <cell r="AM15">
            <v>0.95</v>
          </cell>
          <cell r="AN15" t="str">
            <v>low</v>
          </cell>
          <cell r="AO15" t="str">
            <v>existing potential point of access</v>
          </cell>
          <cell r="AP15" t="str">
            <v>housing only</v>
          </cell>
        </row>
        <row r="16">
          <cell r="D16">
            <v>947</v>
          </cell>
          <cell r="G16">
            <v>40765</v>
          </cell>
          <cell r="M16" t="str">
            <v>Land off Carlow Road</v>
          </cell>
          <cell r="N16" t="str">
            <v>Carlow Road</v>
          </cell>
          <cell r="O16" t="str">
            <v>Ringstead</v>
          </cell>
          <cell r="P16" t="str">
            <v>East Northants</v>
          </cell>
          <cell r="Q16" t="str">
            <v>NN14 4QW</v>
          </cell>
          <cell r="R16" t="str">
            <v>no</v>
          </cell>
          <cell r="S16" t="str">
            <v>none</v>
          </cell>
          <cell r="T16" t="str">
            <v>PRIVATE LAND/BACK GARDEN</v>
          </cell>
          <cell r="U16" t="str">
            <v>residential</v>
          </cell>
          <cell r="V16" t="str">
            <v>residential</v>
          </cell>
          <cell r="W16" t="str">
            <v>Site update 2010 - agent has advised site is still available for development. No material changes to 2008 status - leave as is</v>
          </cell>
          <cell r="X16" t="str">
            <v>no</v>
          </cell>
          <cell r="Y16">
            <v>5</v>
          </cell>
          <cell r="AA16" t="str">
            <v>no</v>
          </cell>
          <cell r="AB16">
            <v>5</v>
          </cell>
          <cell r="AD16" t="str">
            <v>YES</v>
          </cell>
          <cell r="AE16">
            <v>0</v>
          </cell>
          <cell r="AF16" t="str">
            <v>PAST USAGE - CONTAMINATES?</v>
          </cell>
          <cell r="AG16" t="str">
            <v>none</v>
          </cell>
          <cell r="AH16">
            <v>5</v>
          </cell>
          <cell r="AJ16" t="str">
            <v>redundant farm buildings</v>
          </cell>
          <cell r="AL16">
            <v>0.3</v>
          </cell>
          <cell r="AM16">
            <v>0.7</v>
          </cell>
          <cell r="AN16" t="str">
            <v>moderate</v>
          </cell>
          <cell r="AO16" t="str">
            <v>need some site clearance/treatment</v>
          </cell>
          <cell r="AP16" t="str">
            <v>housing only</v>
          </cell>
        </row>
        <row r="17">
          <cell r="D17">
            <v>987</v>
          </cell>
          <cell r="G17">
            <v>40765</v>
          </cell>
          <cell r="M17" t="str">
            <v>Land at Midland Road</v>
          </cell>
          <cell r="N17" t="str">
            <v>Midland Road</v>
          </cell>
          <cell r="O17" t="str">
            <v>Higham Ferrers</v>
          </cell>
          <cell r="P17" t="str">
            <v>East Northants</v>
          </cell>
          <cell r="Q17" t="str">
            <v>NN10 8HS</v>
          </cell>
          <cell r="S17" t="str">
            <v>yes</v>
          </cell>
          <cell r="T17" t="str">
            <v>DEPOT</v>
          </cell>
          <cell r="U17" t="str">
            <v>residential</v>
          </cell>
          <cell r="V17" t="str">
            <v>residential</v>
          </cell>
          <cell r="W17" t="str">
            <v>site has p/p granted on appeal for 36 dwellings (10/00499/OUT)</v>
          </cell>
          <cell r="X17" t="str">
            <v>no</v>
          </cell>
          <cell r="AA17" t="str">
            <v>no</v>
          </cell>
          <cell r="AD17" t="str">
            <v>no</v>
          </cell>
          <cell r="AG17" t="str">
            <v>none</v>
          </cell>
          <cell r="AL17">
            <v>0</v>
          </cell>
          <cell r="AM17">
            <v>1</v>
          </cell>
          <cell r="AP17" t="str">
            <v>housing only</v>
          </cell>
        </row>
        <row r="18">
          <cell r="D18">
            <v>989</v>
          </cell>
          <cell r="G18">
            <v>40765</v>
          </cell>
          <cell r="M18" t="str">
            <v>Land at Northampton Road</v>
          </cell>
          <cell r="N18" t="str">
            <v>`</v>
          </cell>
          <cell r="O18" t="str">
            <v>Rushden</v>
          </cell>
          <cell r="P18" t="str">
            <v>East Northants</v>
          </cell>
          <cell r="Q18" t="str">
            <v>NN10 6AN</v>
          </cell>
          <cell r="R18" t="str">
            <v>Yes - Policy EN 20 (Important Open Land)</v>
          </cell>
          <cell r="S18" t="str">
            <v>none</v>
          </cell>
          <cell r="T18" t="str">
            <v>other - disused</v>
          </cell>
          <cell r="U18" t="str">
            <v>residential</v>
          </cell>
          <cell r="V18" t="str">
            <v>residential/open space</v>
          </cell>
          <cell r="W18" t="str">
            <v>Site update 2010 - agent has advised site is still available for development. No material changes to 2008 status - leave as is</v>
          </cell>
          <cell r="X18" t="str">
            <v>no</v>
          </cell>
          <cell r="Y18">
            <v>5</v>
          </cell>
          <cell r="AA18" t="str">
            <v>no</v>
          </cell>
          <cell r="AB18">
            <v>5</v>
          </cell>
          <cell r="AD18" t="str">
            <v>no</v>
          </cell>
          <cell r="AE18">
            <v>5</v>
          </cell>
          <cell r="AG18" t="str">
            <v>none</v>
          </cell>
          <cell r="AH18">
            <v>5</v>
          </cell>
          <cell r="AJ18" t="str">
            <v>none</v>
          </cell>
          <cell r="AL18">
            <v>0</v>
          </cell>
          <cell r="AM18">
            <v>1</v>
          </cell>
          <cell r="AN18" t="str">
            <v>low</v>
          </cell>
          <cell r="AO18" t="str">
            <v>many potential access points (Northampton Road/Hayway)</v>
          </cell>
          <cell r="AP18" t="str">
            <v>housing only</v>
          </cell>
        </row>
        <row r="19">
          <cell r="D19">
            <v>1010</v>
          </cell>
          <cell r="G19">
            <v>40765</v>
          </cell>
          <cell r="M19" t="str">
            <v>Land South of Meadow Lane</v>
          </cell>
          <cell r="N19" t="str">
            <v>Meadow Lane</v>
          </cell>
          <cell r="O19" t="str">
            <v>Raunds</v>
          </cell>
          <cell r="P19" t="str">
            <v>East Northants</v>
          </cell>
          <cell r="Q19" t="str">
            <v>NN9 6EH</v>
          </cell>
          <cell r="R19" t="str">
            <v>no</v>
          </cell>
          <cell r="S19" t="str">
            <v>none</v>
          </cell>
          <cell r="T19" t="str">
            <v>agricultural and related</v>
          </cell>
          <cell r="U19" t="str">
            <v>agricultural/residential</v>
          </cell>
          <cell r="V19" t="str">
            <v>residential</v>
          </cell>
          <cell r="W19" t="str">
            <v>Site update 2010 - agent has advised site is still available for development. No material changes to 2008 status - leave as is</v>
          </cell>
          <cell r="X19" t="str">
            <v>yes</v>
          </cell>
          <cell r="Y19">
            <v>0</v>
          </cell>
          <cell r="AA19" t="str">
            <v>no</v>
          </cell>
          <cell r="AB19">
            <v>5</v>
          </cell>
          <cell r="AD19" t="str">
            <v>yes</v>
          </cell>
          <cell r="AE19">
            <v>0</v>
          </cell>
          <cell r="AF19" t="str">
            <v>maybe - poultry farm and works adjacent</v>
          </cell>
          <cell r="AG19" t="str">
            <v>yes</v>
          </cell>
          <cell r="AH19">
            <v>0</v>
          </cell>
          <cell r="AI19" t="str">
            <v>nuisance - works adjacent but potential for mitigation</v>
          </cell>
          <cell r="AJ19" t="str">
            <v>Poultry Farm buildings</v>
          </cell>
          <cell r="AL19">
            <v>0.1</v>
          </cell>
          <cell r="AM19">
            <v>0.9</v>
          </cell>
          <cell r="AN19" t="str">
            <v>moderate</v>
          </cell>
          <cell r="AP19" t="str">
            <v>mixed use</v>
          </cell>
        </row>
        <row r="20">
          <cell r="D20">
            <v>1023</v>
          </cell>
          <cell r="G20">
            <v>40638</v>
          </cell>
          <cell r="H20" t="str">
            <v>Greenfield</v>
          </cell>
          <cell r="J20">
            <v>17.6145</v>
          </cell>
          <cell r="M20" t="str">
            <v>Darsdale Farm</v>
          </cell>
          <cell r="N20" t="str">
            <v>Chelveston Road</v>
          </cell>
          <cell r="O20" t="str">
            <v>Raunds</v>
          </cell>
          <cell r="P20" t="str">
            <v>East Northants</v>
          </cell>
          <cell r="Q20" t="str">
            <v>NN9 6DA</v>
          </cell>
          <cell r="R20" t="str">
            <v>No</v>
          </cell>
          <cell r="S20" t="str">
            <v>current appl: 07/02238/out</v>
          </cell>
          <cell r="T20" t="str">
            <v>open spaces</v>
          </cell>
          <cell r="V20" t="str">
            <v>residential/open space</v>
          </cell>
          <cell r="X20" t="str">
            <v>yes</v>
          </cell>
          <cell r="Y20">
            <v>0</v>
          </cell>
          <cell r="Z20" t="str">
            <v>three potential access points</v>
          </cell>
          <cell r="AA20" t="str">
            <v>yes</v>
          </cell>
          <cell r="AB20">
            <v>0</v>
          </cell>
          <cell r="AD20" t="str">
            <v>no</v>
          </cell>
          <cell r="AE20">
            <v>5</v>
          </cell>
          <cell r="AG20" t="str">
            <v>none</v>
          </cell>
          <cell r="AH20">
            <v>5</v>
          </cell>
          <cell r="AJ20" t="str">
            <v>Darsdale Farm Buildings</v>
          </cell>
          <cell r="AL20">
            <v>0</v>
          </cell>
          <cell r="AM20">
            <v>1</v>
          </cell>
          <cell r="AN20" t="str">
            <v>moderate</v>
          </cell>
          <cell r="AO20" t="str">
            <v>highways issues need be overcome to facilitate development</v>
          </cell>
          <cell r="AP20" t="str">
            <v>housing only (current appl)</v>
          </cell>
        </row>
        <row r="21">
          <cell r="D21">
            <v>1068</v>
          </cell>
          <cell r="G21">
            <v>40638</v>
          </cell>
          <cell r="H21" t="str">
            <v>Greenfield</v>
          </cell>
          <cell r="J21">
            <v>21.843</v>
          </cell>
          <cell r="M21" t="str">
            <v>Land at Duchy Farm</v>
          </cell>
          <cell r="O21" t="str">
            <v>Higham Ferrers</v>
          </cell>
          <cell r="P21" t="str">
            <v>East Northants</v>
          </cell>
          <cell r="Q21" t="str">
            <v>NN10 8JX</v>
          </cell>
          <cell r="R21" t="str">
            <v>no</v>
          </cell>
          <cell r="S21" t="str">
            <v>none</v>
          </cell>
          <cell r="T21" t="str">
            <v>agricultural (farm)</v>
          </cell>
          <cell r="U21" t="str">
            <v>agricultural</v>
          </cell>
          <cell r="V21" t="str">
            <v>agricultural (residential on other side of A6)</v>
          </cell>
          <cell r="X21" t="str">
            <v>no</v>
          </cell>
          <cell r="Y21">
            <v>5</v>
          </cell>
          <cell r="AA21" t="str">
            <v>yes</v>
          </cell>
          <cell r="AB21">
            <v>0</v>
          </cell>
          <cell r="AC21" t="str">
            <v>maybe, although existing residential across the A6</v>
          </cell>
          <cell r="AD21" t="str">
            <v>no</v>
          </cell>
          <cell r="AE21">
            <v>5</v>
          </cell>
          <cell r="AG21" t="str">
            <v>none</v>
          </cell>
          <cell r="AH21">
            <v>5</v>
          </cell>
          <cell r="AJ21" t="str">
            <v>existing operational farm</v>
          </cell>
          <cell r="AL21">
            <v>0</v>
          </cell>
          <cell r="AM21">
            <v>1</v>
          </cell>
          <cell r="AN21" t="str">
            <v>significant</v>
          </cell>
          <cell r="AO21" t="str">
            <v>assume farm will be removed to permit housing on site (as per submission), so 100% site capacity assumed here. Site is separated from rest of HF by A6</v>
          </cell>
          <cell r="AP21" t="str">
            <v>mixed use</v>
          </cell>
        </row>
        <row r="22">
          <cell r="D22">
            <v>1069</v>
          </cell>
          <cell r="G22">
            <v>40638</v>
          </cell>
          <cell r="H22" t="str">
            <v>Greenfield</v>
          </cell>
          <cell r="J22">
            <v>13.061199999999999</v>
          </cell>
          <cell r="M22" t="str">
            <v>Land at Newton Road/A6</v>
          </cell>
          <cell r="O22" t="str">
            <v>Higham Ferrers</v>
          </cell>
          <cell r="P22" t="str">
            <v>East Northants</v>
          </cell>
          <cell r="Q22" t="str">
            <v>NN10 8LF</v>
          </cell>
          <cell r="R22" t="str">
            <v>No</v>
          </cell>
          <cell r="S22" t="str">
            <v>None</v>
          </cell>
          <cell r="T22" t="str">
            <v>agriculture</v>
          </cell>
          <cell r="U22" t="str">
            <v>fields</v>
          </cell>
          <cell r="V22" t="str">
            <v>agricultural</v>
          </cell>
          <cell r="X22" t="str">
            <v>no</v>
          </cell>
          <cell r="Y22">
            <v>5</v>
          </cell>
          <cell r="AA22" t="str">
            <v>yes</v>
          </cell>
          <cell r="AB22">
            <v>0</v>
          </cell>
          <cell r="AC22" t="str">
            <v>industrial estate nearby</v>
          </cell>
          <cell r="AD22" t="str">
            <v>no</v>
          </cell>
          <cell r="AE22">
            <v>5</v>
          </cell>
          <cell r="AG22" t="str">
            <v>none</v>
          </cell>
          <cell r="AH22">
            <v>5</v>
          </cell>
          <cell r="AJ22" t="str">
            <v>none</v>
          </cell>
          <cell r="AL22">
            <v>0</v>
          </cell>
          <cell r="AM22">
            <v>1</v>
          </cell>
          <cell r="AN22" t="str">
            <v>significant</v>
          </cell>
          <cell r="AO22" t="str">
            <v>separated from urban area by A6</v>
          </cell>
          <cell r="AP22" t="str">
            <v>mixed use</v>
          </cell>
        </row>
        <row r="23">
          <cell r="D23">
            <v>1097</v>
          </cell>
          <cell r="G23">
            <v>40765</v>
          </cell>
          <cell r="J23">
            <v>6.6505099999999997</v>
          </cell>
          <cell r="M23" t="str">
            <v>Land off Cotterstock Road and St Peters Road North</v>
          </cell>
          <cell r="N23" t="str">
            <v>Cotterstock</v>
          </cell>
          <cell r="O23" t="str">
            <v>Oundle</v>
          </cell>
          <cell r="P23" t="str">
            <v>East Northants</v>
          </cell>
          <cell r="Q23" t="str">
            <v>PE8 4NR</v>
          </cell>
          <cell r="R23" t="str">
            <v>Yes - RNORP longer term site</v>
          </cell>
          <cell r="S23" t="str">
            <v>none</v>
          </cell>
          <cell r="T23" t="str">
            <v>agricultural and related</v>
          </cell>
          <cell r="U23" t="str">
            <v>agricultural and related</v>
          </cell>
          <cell r="V23" t="str">
            <v>agricultural</v>
          </cell>
          <cell r="W23" t="str">
            <v>Site update 2010 - agent has advised site is still available for development. No material changes to 2008 status - leave as is</v>
          </cell>
          <cell r="X23" t="str">
            <v>no</v>
          </cell>
          <cell r="Y23">
            <v>5</v>
          </cell>
          <cell r="AA23" t="str">
            <v>no</v>
          </cell>
          <cell r="AB23">
            <v>5</v>
          </cell>
          <cell r="AD23" t="str">
            <v>no</v>
          </cell>
          <cell r="AE23">
            <v>5</v>
          </cell>
          <cell r="AG23" t="str">
            <v>none</v>
          </cell>
          <cell r="AH23">
            <v>5</v>
          </cell>
          <cell r="AJ23" t="str">
            <v>none</v>
          </cell>
          <cell r="AL23">
            <v>0</v>
          </cell>
          <cell r="AM23">
            <v>1</v>
          </cell>
          <cell r="AN23" t="str">
            <v>low</v>
          </cell>
          <cell r="AP23" t="str">
            <v>mixed use</v>
          </cell>
        </row>
        <row r="24">
          <cell r="D24">
            <v>1099</v>
          </cell>
          <cell r="G24">
            <v>40765</v>
          </cell>
          <cell r="J24">
            <v>0.89066199999999995</v>
          </cell>
          <cell r="M24" t="str">
            <v>Land off Stamford Lane</v>
          </cell>
          <cell r="N24" t="str">
            <v>Stamford Lane</v>
          </cell>
          <cell r="O24" t="str">
            <v>Warmington</v>
          </cell>
          <cell r="P24" t="str">
            <v>East Northants</v>
          </cell>
          <cell r="Q24" t="str">
            <v>PE8 6TW</v>
          </cell>
          <cell r="R24" t="str">
            <v>no</v>
          </cell>
          <cell r="S24" t="str">
            <v>none</v>
          </cell>
          <cell r="T24" t="str">
            <v>other - dumping ground?</v>
          </cell>
          <cell r="U24" t="str">
            <v>open spaces</v>
          </cell>
          <cell r="V24" t="str">
            <v>rural</v>
          </cell>
          <cell r="X24" t="str">
            <v>no</v>
          </cell>
          <cell r="Y24">
            <v>5</v>
          </cell>
          <cell r="Z24" t="str">
            <v>roads are sufficient at present</v>
          </cell>
          <cell r="AA24" t="str">
            <v>no</v>
          </cell>
          <cell r="AB24">
            <v>5</v>
          </cell>
          <cell r="AD24" t="str">
            <v>no</v>
          </cell>
          <cell r="AE24">
            <v>5</v>
          </cell>
          <cell r="AF24" t="str">
            <v>maybe - site contaminanents from rubbish</v>
          </cell>
          <cell r="AG24" t="str">
            <v>none</v>
          </cell>
          <cell r="AH24">
            <v>5</v>
          </cell>
          <cell r="AJ24" t="str">
            <v>yes - derelict laundry on site but is being cleared so assume 100% capacity</v>
          </cell>
          <cell r="AL24">
            <v>0</v>
          </cell>
          <cell r="AM24">
            <v>1</v>
          </cell>
          <cell r="AN24" t="str">
            <v>low</v>
          </cell>
          <cell r="AP24" t="str">
            <v>housing only</v>
          </cell>
        </row>
        <row r="25">
          <cell r="D25">
            <v>1100</v>
          </cell>
          <cell r="G25">
            <v>40638</v>
          </cell>
          <cell r="H25" t="str">
            <v>Greenfield</v>
          </cell>
          <cell r="J25">
            <v>2.6160700000000001</v>
          </cell>
          <cell r="M25" t="str">
            <v>Land at By-Pass Farm</v>
          </cell>
          <cell r="N25" t="str">
            <v>A6</v>
          </cell>
          <cell r="O25" t="str">
            <v>Irthlingborough</v>
          </cell>
          <cell r="P25" t="str">
            <v>East Northants</v>
          </cell>
          <cell r="Q25" t="str">
            <v>NN9 5SU</v>
          </cell>
          <cell r="R25" t="str">
            <v>no</v>
          </cell>
          <cell r="S25" t="str">
            <v>none</v>
          </cell>
          <cell r="T25" t="str">
            <v>farm</v>
          </cell>
          <cell r="U25" t="str">
            <v>residential</v>
          </cell>
          <cell r="V25" t="str">
            <v>residential</v>
          </cell>
          <cell r="W25" t="str">
            <v>proposed SUE site</v>
          </cell>
          <cell r="X25" t="str">
            <v>yes</v>
          </cell>
          <cell r="Y25">
            <v>0</v>
          </cell>
          <cell r="Z25" t="str">
            <v>track to site - difficult to drive on.</v>
          </cell>
          <cell r="AA25" t="str">
            <v>yes</v>
          </cell>
          <cell r="AB25">
            <v>0</v>
          </cell>
          <cell r="AC25" t="str">
            <v>track to site</v>
          </cell>
          <cell r="AD25" t="str">
            <v>yes</v>
          </cell>
          <cell r="AE25">
            <v>0</v>
          </cell>
          <cell r="AF25" t="str">
            <v>former mine workings</v>
          </cell>
          <cell r="AG25" t="str">
            <v>none</v>
          </cell>
          <cell r="AH25">
            <v>5</v>
          </cell>
          <cell r="AJ25" t="str">
            <v>farm buildings</v>
          </cell>
          <cell r="AL25">
            <v>0</v>
          </cell>
          <cell r="AM25">
            <v>1</v>
          </cell>
          <cell r="AN25" t="str">
            <v>significant</v>
          </cell>
          <cell r="AO25" t="str">
            <v>unstable land/major new infrastructure in association with possible SUE</v>
          </cell>
          <cell r="AP25" t="str">
            <v>mixed use / SUE</v>
          </cell>
        </row>
        <row r="26">
          <cell r="D26">
            <v>1101</v>
          </cell>
          <cell r="G26">
            <v>40765</v>
          </cell>
          <cell r="J26">
            <v>7.72316</v>
          </cell>
          <cell r="M26" t="str">
            <v>Land off Stanion Road</v>
          </cell>
          <cell r="N26" t="str">
            <v>Stanion Road</v>
          </cell>
          <cell r="O26" t="str">
            <v>Brigstock</v>
          </cell>
          <cell r="P26" t="str">
            <v>East Northants</v>
          </cell>
          <cell r="Q26" t="str">
            <v>NN14 1DZ</v>
          </cell>
          <cell r="R26" t="str">
            <v>no</v>
          </cell>
          <cell r="S26" t="str">
            <v>none</v>
          </cell>
          <cell r="T26" t="str">
            <v>agricultural and related</v>
          </cell>
          <cell r="U26" t="str">
            <v>agricultural/residential</v>
          </cell>
          <cell r="V26" t="str">
            <v>residential</v>
          </cell>
          <cell r="W26" t="str">
            <v>Site update 2010 - agent has advised site is still available for development. No material changes to 2008 status - leave as is</v>
          </cell>
          <cell r="X26" t="str">
            <v>NO</v>
          </cell>
          <cell r="Y26">
            <v>5</v>
          </cell>
          <cell r="AA26" t="str">
            <v>YES</v>
          </cell>
          <cell r="AB26">
            <v>0</v>
          </cell>
          <cell r="AD26" t="str">
            <v>NO</v>
          </cell>
          <cell r="AE26">
            <v>5</v>
          </cell>
          <cell r="AF26" t="str">
            <v>maybe - poultry farm and works adjacent</v>
          </cell>
          <cell r="AG26" t="str">
            <v>NONE</v>
          </cell>
          <cell r="AH26">
            <v>5</v>
          </cell>
          <cell r="AJ26" t="str">
            <v>NONE</v>
          </cell>
          <cell r="AL26">
            <v>0</v>
          </cell>
          <cell r="AM26">
            <v>1</v>
          </cell>
          <cell r="AN26" t="str">
            <v>low</v>
          </cell>
          <cell r="AP26" t="str">
            <v>mixed use</v>
          </cell>
        </row>
        <row r="27">
          <cell r="D27">
            <v>1102</v>
          </cell>
          <cell r="G27">
            <v>40765</v>
          </cell>
          <cell r="J27">
            <v>1.3066500000000001</v>
          </cell>
          <cell r="M27" t="str">
            <v>Land off Fotheringhay Road</v>
          </cell>
          <cell r="N27" t="str">
            <v>Fotheringhay Road</v>
          </cell>
          <cell r="O27" t="str">
            <v>Nassington</v>
          </cell>
          <cell r="P27" t="str">
            <v>East Northants</v>
          </cell>
          <cell r="Q27" t="str">
            <v>PE8 6QU</v>
          </cell>
          <cell r="R27" t="str">
            <v>no</v>
          </cell>
          <cell r="S27" t="str">
            <v>none</v>
          </cell>
          <cell r="T27" t="str">
            <v>fishery</v>
          </cell>
          <cell r="U27" t="str">
            <v>agricultural and related</v>
          </cell>
          <cell r="V27" t="str">
            <v>rural</v>
          </cell>
          <cell r="W27" t="str">
            <v>Site update 2010 - agent has advised site is still available for development. No material changes to 2008 status - leave as is</v>
          </cell>
          <cell r="X27" t="str">
            <v>NO</v>
          </cell>
          <cell r="Y27">
            <v>5</v>
          </cell>
          <cell r="AA27" t="str">
            <v>no</v>
          </cell>
          <cell r="AB27">
            <v>5</v>
          </cell>
          <cell r="AD27" t="str">
            <v>yes</v>
          </cell>
          <cell r="AE27">
            <v>0</v>
          </cell>
          <cell r="AF27" t="str">
            <v>site is currently a fishery</v>
          </cell>
          <cell r="AG27" t="str">
            <v>NONE</v>
          </cell>
          <cell r="AH27">
            <v>5</v>
          </cell>
          <cell r="AJ27" t="str">
            <v>NONE</v>
          </cell>
          <cell r="AL27">
            <v>0</v>
          </cell>
          <cell r="AM27">
            <v>1</v>
          </cell>
          <cell r="AN27" t="str">
            <v>moderate</v>
          </cell>
          <cell r="AO27" t="str">
            <v>Note - there is a drain to the south of the site - increases the likelihood of flooding on site</v>
          </cell>
          <cell r="AP27" t="str">
            <v>housing only</v>
          </cell>
        </row>
        <row r="28">
          <cell r="D28">
            <v>1103</v>
          </cell>
          <cell r="G28">
            <v>40765</v>
          </cell>
          <cell r="J28">
            <v>2.69068</v>
          </cell>
          <cell r="M28" t="str">
            <v>Land off Blatherwycke Road</v>
          </cell>
          <cell r="N28" t="str">
            <v>Blatherwycke Road</v>
          </cell>
          <cell r="O28" t="str">
            <v>Kings Cliffe</v>
          </cell>
          <cell r="P28" t="str">
            <v>East Northants</v>
          </cell>
          <cell r="Q28" t="str">
            <v>PE8 6YB</v>
          </cell>
          <cell r="R28" t="str">
            <v>no</v>
          </cell>
          <cell r="S28" t="str">
            <v>none</v>
          </cell>
          <cell r="T28" t="str">
            <v>open spaces</v>
          </cell>
          <cell r="U28" t="str">
            <v>agricultural and related</v>
          </cell>
          <cell r="V28" t="str">
            <v>rural</v>
          </cell>
          <cell r="W28" t="str">
            <v>Site update 2010 - agent has advised site is still available for development and is in single, private ownership an is available now. Agent suggests capacity of approx. 80 dwellings. No material changes to 2008 status - leave as is</v>
          </cell>
          <cell r="X28" t="str">
            <v>NO</v>
          </cell>
          <cell r="Y28">
            <v>5</v>
          </cell>
          <cell r="AA28" t="str">
            <v>no</v>
          </cell>
          <cell r="AB28">
            <v>5</v>
          </cell>
          <cell r="AD28" t="str">
            <v>no</v>
          </cell>
          <cell r="AE28">
            <v>5</v>
          </cell>
          <cell r="AF28" t="str">
            <v>site is currently a fishery</v>
          </cell>
          <cell r="AG28" t="str">
            <v>NONE</v>
          </cell>
          <cell r="AH28">
            <v>5</v>
          </cell>
          <cell r="AI28" t="str">
            <v>allotments</v>
          </cell>
          <cell r="AJ28" t="str">
            <v>NONE</v>
          </cell>
          <cell r="AL28">
            <v>0</v>
          </cell>
          <cell r="AM28">
            <v>1</v>
          </cell>
          <cell r="AN28" t="str">
            <v>low</v>
          </cell>
          <cell r="AP28" t="str">
            <v>mixed use</v>
          </cell>
        </row>
        <row r="29">
          <cell r="D29">
            <v>1104</v>
          </cell>
          <cell r="G29">
            <v>40765</v>
          </cell>
          <cell r="J29">
            <v>5.6224999999999996</v>
          </cell>
          <cell r="M29" t="str">
            <v>Land off Bridge Street</v>
          </cell>
          <cell r="N29" t="str">
            <v>Bridge Street</v>
          </cell>
          <cell r="O29" t="str">
            <v>Kings Cliffe</v>
          </cell>
          <cell r="P29" t="str">
            <v>East Northants</v>
          </cell>
          <cell r="Q29" t="str">
            <v>PE8 6XH</v>
          </cell>
          <cell r="R29" t="str">
            <v>no</v>
          </cell>
          <cell r="S29" t="str">
            <v>none</v>
          </cell>
          <cell r="T29" t="str">
            <v>Open spaces</v>
          </cell>
          <cell r="U29" t="str">
            <v>agricultural and related</v>
          </cell>
          <cell r="V29" t="str">
            <v>rural</v>
          </cell>
          <cell r="W29" t="str">
            <v>Site update 2010 - agent has advised site is still available for development. No material changes to 2008 status - leave as is</v>
          </cell>
          <cell r="X29" t="str">
            <v>NO</v>
          </cell>
          <cell r="Y29">
            <v>5</v>
          </cell>
          <cell r="AA29" t="str">
            <v>no</v>
          </cell>
          <cell r="AB29">
            <v>5</v>
          </cell>
          <cell r="AD29" t="str">
            <v>yes</v>
          </cell>
          <cell r="AE29">
            <v>0</v>
          </cell>
          <cell r="AF29" t="str">
            <v>changing levels may be an issue</v>
          </cell>
          <cell r="AG29" t="str">
            <v>NONE</v>
          </cell>
          <cell r="AH29">
            <v>5</v>
          </cell>
          <cell r="AJ29" t="str">
            <v>NONE but assume 50% site capacity because of proximity of the Willow Brook and 50% of site is in flood zone 3</v>
          </cell>
          <cell r="AL29">
            <v>0.5</v>
          </cell>
          <cell r="AM29">
            <v>0.5</v>
          </cell>
          <cell r="AN29" t="str">
            <v>significant</v>
          </cell>
          <cell r="AO29" t="str">
            <v>Proximity of the Willow Brook - 50% of site is in flood zone 3 so assumed this element is unsuitable for development</v>
          </cell>
          <cell r="AP29" t="str">
            <v>mixed use</v>
          </cell>
        </row>
        <row r="30">
          <cell r="D30">
            <v>1105</v>
          </cell>
          <cell r="G30">
            <v>40638</v>
          </cell>
          <cell r="H30" t="str">
            <v>Greenfield</v>
          </cell>
          <cell r="J30">
            <v>0.37777500000000003</v>
          </cell>
          <cell r="M30" t="str">
            <v>Land off Brick Klin Road</v>
          </cell>
          <cell r="N30" t="str">
            <v xml:space="preserve"> Brick Klin Road</v>
          </cell>
          <cell r="O30" t="str">
            <v>Raunds</v>
          </cell>
          <cell r="P30" t="str">
            <v>East Northants</v>
          </cell>
          <cell r="Q30" t="str">
            <v>NN9 6SQ</v>
          </cell>
          <cell r="R30" t="str">
            <v>NO</v>
          </cell>
          <cell r="S30" t="str">
            <v>None</v>
          </cell>
          <cell r="T30" t="str">
            <v>agriculture</v>
          </cell>
          <cell r="U30" t="str">
            <v>agriculture</v>
          </cell>
          <cell r="V30" t="str">
            <v>residential and agricultural</v>
          </cell>
          <cell r="X30" t="str">
            <v>no</v>
          </cell>
          <cell r="Y30">
            <v>5</v>
          </cell>
          <cell r="AA30" t="str">
            <v>no</v>
          </cell>
          <cell r="AB30">
            <v>5</v>
          </cell>
          <cell r="AD30" t="str">
            <v>no</v>
          </cell>
          <cell r="AE30">
            <v>5</v>
          </cell>
          <cell r="AG30" t="str">
            <v>none</v>
          </cell>
          <cell r="AH30">
            <v>5</v>
          </cell>
          <cell r="AJ30" t="str">
            <v>none</v>
          </cell>
          <cell r="AL30">
            <v>0</v>
          </cell>
          <cell r="AM30">
            <v>1</v>
          </cell>
          <cell r="AN30" t="str">
            <v>low</v>
          </cell>
          <cell r="AP30" t="str">
            <v>housing only</v>
          </cell>
        </row>
        <row r="31">
          <cell r="D31">
            <v>1107</v>
          </cell>
          <cell r="G31">
            <v>40765</v>
          </cell>
          <cell r="J31">
            <v>0.26361099999999998</v>
          </cell>
          <cell r="M31" t="str">
            <v>Land off Brookes Road</v>
          </cell>
          <cell r="N31" t="str">
            <v>Brookes Road</v>
          </cell>
          <cell r="O31" t="str">
            <v>Raunds</v>
          </cell>
          <cell r="P31" t="str">
            <v>East Northants</v>
          </cell>
          <cell r="Q31" t="str">
            <v>NN8 6NS</v>
          </cell>
          <cell r="R31" t="str">
            <v>no</v>
          </cell>
          <cell r="S31" t="str">
            <v>none</v>
          </cell>
          <cell r="T31" t="str">
            <v>agricultural and related</v>
          </cell>
          <cell r="U31" t="str">
            <v>open spaces</v>
          </cell>
          <cell r="V31" t="str">
            <v>agricultural/open space</v>
          </cell>
          <cell r="W31" t="str">
            <v>Site update 2010 - agent has advised site is still available for development. No material changes to 2008 status - leave as is</v>
          </cell>
          <cell r="X31" t="str">
            <v>NO</v>
          </cell>
          <cell r="Y31">
            <v>5</v>
          </cell>
          <cell r="AA31" t="str">
            <v>yes</v>
          </cell>
          <cell r="AB31">
            <v>0</v>
          </cell>
          <cell r="AD31" t="str">
            <v>no</v>
          </cell>
          <cell r="AE31">
            <v>5</v>
          </cell>
          <cell r="AF31" t="str">
            <v>changing levels may be an issue</v>
          </cell>
          <cell r="AG31" t="str">
            <v>NONE</v>
          </cell>
          <cell r="AH31">
            <v>5</v>
          </cell>
          <cell r="AJ31" t="str">
            <v>NONE</v>
          </cell>
          <cell r="AL31">
            <v>0</v>
          </cell>
          <cell r="AM31">
            <v>1</v>
          </cell>
          <cell r="AN31" t="str">
            <v>significant</v>
          </cell>
          <cell r="AO31" t="str">
            <v>potential risk of flooding at site due to the proximity of Hog Dyke</v>
          </cell>
          <cell r="AP31" t="str">
            <v>mixed use</v>
          </cell>
        </row>
        <row r="32">
          <cell r="D32">
            <v>1134</v>
          </cell>
          <cell r="G32">
            <v>40765</v>
          </cell>
          <cell r="J32">
            <v>205.102</v>
          </cell>
          <cell r="M32" t="str">
            <v>Land to the North and South of Irchester Road (B569)</v>
          </cell>
          <cell r="N32" t="str">
            <v>Irchester Road</v>
          </cell>
          <cell r="O32" t="str">
            <v>Rushden</v>
          </cell>
          <cell r="P32" t="str">
            <v>East Northants</v>
          </cell>
          <cell r="Q32" t="str">
            <v>NN29 7EU</v>
          </cell>
          <cell r="R32" t="str">
            <v>no</v>
          </cell>
          <cell r="S32" t="str">
            <v>none</v>
          </cell>
          <cell r="T32" t="str">
            <v>agricultural and related</v>
          </cell>
          <cell r="U32" t="str">
            <v>agricultural and related/residential</v>
          </cell>
          <cell r="V32" t="str">
            <v>agricultural and related</v>
          </cell>
          <cell r="W32" t="str">
            <v>No material changes to 2008 status - leave as is</v>
          </cell>
          <cell r="X32" t="str">
            <v>yes</v>
          </cell>
          <cell r="Y32">
            <v>0</v>
          </cell>
          <cell r="AA32" t="str">
            <v>yes</v>
          </cell>
          <cell r="AB32">
            <v>0</v>
          </cell>
          <cell r="AD32" t="str">
            <v>no</v>
          </cell>
          <cell r="AE32">
            <v>5</v>
          </cell>
          <cell r="AF32" t="str">
            <v>changing levels may be an issue</v>
          </cell>
          <cell r="AG32" t="str">
            <v>NONE</v>
          </cell>
          <cell r="AH32">
            <v>5</v>
          </cell>
          <cell r="AJ32" t="str">
            <v>yes - farm buildings/Knuston Hall</v>
          </cell>
          <cell r="AL32">
            <v>0.2</v>
          </cell>
          <cell r="AM32">
            <v>0.8</v>
          </cell>
          <cell r="AN32" t="str">
            <v>significant</v>
          </cell>
          <cell r="AO32" t="str">
            <v>inevitable due to the size of the site (potential SUE)</v>
          </cell>
          <cell r="AP32" t="str">
            <v>mixed use</v>
          </cell>
        </row>
        <row r="33">
          <cell r="D33">
            <v>1135</v>
          </cell>
          <cell r="G33">
            <v>40765</v>
          </cell>
          <cell r="J33">
            <v>69.010400000000004</v>
          </cell>
          <cell r="M33" t="str">
            <v>Site at Mill Road</v>
          </cell>
          <cell r="N33" t="str">
            <v>Mill Road</v>
          </cell>
          <cell r="O33" t="str">
            <v>Woodford</v>
          </cell>
          <cell r="P33" t="str">
            <v>East Northants</v>
          </cell>
          <cell r="Q33" t="str">
            <v>NN14 4HL</v>
          </cell>
          <cell r="R33" t="str">
            <v>no</v>
          </cell>
          <cell r="S33" t="str">
            <v>none</v>
          </cell>
          <cell r="T33" t="str">
            <v>agricultural and related</v>
          </cell>
          <cell r="U33" t="str">
            <v>industrial unit/open space</v>
          </cell>
          <cell r="V33" t="str">
            <v>open spaces</v>
          </cell>
          <cell r="W33" t="str">
            <v>NNJPU has received an update for an element of the site and has recorded seperately (site 2093)</v>
          </cell>
          <cell r="X33" t="str">
            <v>NO</v>
          </cell>
          <cell r="Y33">
            <v>5</v>
          </cell>
          <cell r="AA33" t="str">
            <v>yes</v>
          </cell>
          <cell r="AB33">
            <v>0</v>
          </cell>
          <cell r="AD33" t="str">
            <v>no</v>
          </cell>
          <cell r="AE33">
            <v>5</v>
          </cell>
          <cell r="AF33" t="str">
            <v>maybe a small amount of clean-up necessary from the industrial unit in the corner of the site but the majority of the site is Greenfield</v>
          </cell>
          <cell r="AG33" t="str">
            <v>NONE</v>
          </cell>
          <cell r="AH33">
            <v>5</v>
          </cell>
          <cell r="AJ33" t="str">
            <v>NONE</v>
          </cell>
          <cell r="AL33">
            <v>0</v>
          </cell>
          <cell r="AM33">
            <v>1</v>
          </cell>
          <cell r="AN33" t="str">
            <v>moderate</v>
          </cell>
          <cell r="AO33" t="str">
            <v>inevitable due to the size of the site - also there is a flood zone to the north of the site (due to proximity of Alledge Brook)</v>
          </cell>
          <cell r="AP33" t="str">
            <v>mixed use</v>
          </cell>
        </row>
        <row r="34">
          <cell r="D34">
            <v>1144</v>
          </cell>
          <cell r="G34">
            <v>40765</v>
          </cell>
          <cell r="J34">
            <v>15.3774</v>
          </cell>
          <cell r="M34" t="str">
            <v>Land South West of Raunds</v>
          </cell>
          <cell r="N34" t="str">
            <v>Behind Antona Gardens</v>
          </cell>
          <cell r="O34" t="str">
            <v>Raunds</v>
          </cell>
          <cell r="P34" t="str">
            <v>East Northants</v>
          </cell>
          <cell r="Q34" t="str">
            <v>NN9 6EB</v>
          </cell>
          <cell r="R34" t="str">
            <v>no</v>
          </cell>
          <cell r="S34" t="str">
            <v>none</v>
          </cell>
          <cell r="T34" t="str">
            <v>Open spaces</v>
          </cell>
          <cell r="U34" t="str">
            <v>residential/open space</v>
          </cell>
          <cell r="V34" t="str">
            <v>open spaces</v>
          </cell>
          <cell r="W34" t="str">
            <v>Site update 2010 - agent has advised site is still available for development. No material changes to 2008 status - leave as is</v>
          </cell>
          <cell r="X34" t="str">
            <v>NO</v>
          </cell>
          <cell r="Y34">
            <v>5</v>
          </cell>
          <cell r="AA34" t="str">
            <v>no</v>
          </cell>
          <cell r="AB34">
            <v>5</v>
          </cell>
          <cell r="AD34" t="str">
            <v>no</v>
          </cell>
          <cell r="AE34">
            <v>5</v>
          </cell>
          <cell r="AF34" t="str">
            <v>changing levels may be an issue</v>
          </cell>
          <cell r="AG34" t="str">
            <v>NONE</v>
          </cell>
          <cell r="AH34">
            <v>5</v>
          </cell>
          <cell r="AJ34" t="str">
            <v>NONE</v>
          </cell>
          <cell r="AL34">
            <v>0</v>
          </cell>
          <cell r="AM34">
            <v>1</v>
          </cell>
          <cell r="AN34" t="str">
            <v>low</v>
          </cell>
          <cell r="AP34" t="str">
            <v>possibly both due to size of site bu consider housing only in the first instance</v>
          </cell>
        </row>
        <row r="35">
          <cell r="D35">
            <v>2085</v>
          </cell>
          <cell r="G35">
            <v>40765</v>
          </cell>
          <cell r="M35" t="str">
            <v>Land at Springfield Farm</v>
          </cell>
          <cell r="N35" t="str">
            <v>Oundle Road</v>
          </cell>
          <cell r="O35" t="str">
            <v>Thrapston</v>
          </cell>
          <cell r="P35" t="str">
            <v>East Northants</v>
          </cell>
          <cell r="W35" t="str">
            <v>Site update 2011 - site is exactly the same as site 935 (duplicate) - delete site accordingly</v>
          </cell>
          <cell r="AO35" t="str">
            <v>Site update 2011 - site is exactly the same as site 935 (duplicate) - delete site accordingly</v>
          </cell>
        </row>
        <row r="36">
          <cell r="D36">
            <v>2093</v>
          </cell>
          <cell r="G36">
            <v>40765</v>
          </cell>
          <cell r="J36">
            <v>3.6</v>
          </cell>
          <cell r="M36" t="str">
            <v>Land off Thrapston Road</v>
          </cell>
          <cell r="N36" t="str">
            <v>Thrapston Road</v>
          </cell>
          <cell r="O36" t="str">
            <v>Woodford</v>
          </cell>
          <cell r="P36" t="str">
            <v>East Northants</v>
          </cell>
          <cell r="R36" t="str">
            <v>no</v>
          </cell>
          <cell r="S36" t="str">
            <v>none</v>
          </cell>
          <cell r="T36" t="str">
            <v>agricultural</v>
          </cell>
          <cell r="X36" t="str">
            <v>no</v>
          </cell>
          <cell r="Y36">
            <v>5</v>
          </cell>
          <cell r="AA36" t="str">
            <v>no</v>
          </cell>
          <cell r="AB36">
            <v>5</v>
          </cell>
          <cell r="AD36" t="str">
            <v>no</v>
          </cell>
          <cell r="AE36">
            <v>5</v>
          </cell>
          <cell r="AG36" t="str">
            <v>none</v>
          </cell>
          <cell r="AH36">
            <v>5</v>
          </cell>
          <cell r="AI36" t="str">
            <v>adjacent to doctors surgery/employment (rural) uses</v>
          </cell>
          <cell r="AJ36" t="str">
            <v>none</v>
          </cell>
          <cell r="AL36">
            <v>0</v>
          </cell>
          <cell r="AM36">
            <v>1</v>
          </cell>
          <cell r="AN36" t="str">
            <v>low</v>
          </cell>
          <cell r="AP36" t="str">
            <v>housing only</v>
          </cell>
        </row>
        <row r="37">
          <cell r="D37">
            <v>2094</v>
          </cell>
          <cell r="G37">
            <v>40638</v>
          </cell>
          <cell r="H37" t="str">
            <v>Greenfield</v>
          </cell>
          <cell r="J37">
            <v>10.52</v>
          </cell>
          <cell r="M37" t="str">
            <v>Land off Dolben Avenue</v>
          </cell>
          <cell r="O37" t="str">
            <v>Stanwick</v>
          </cell>
          <cell r="P37" t="str">
            <v>East Northants</v>
          </cell>
          <cell r="R37" t="str">
            <v>no</v>
          </cell>
          <cell r="S37" t="str">
            <v>none</v>
          </cell>
          <cell r="T37" t="str">
            <v>agriculture</v>
          </cell>
          <cell r="U37" t="str">
            <v>agriculture/fields</v>
          </cell>
          <cell r="V37" t="str">
            <v>open spaces, residential to east</v>
          </cell>
          <cell r="X37" t="str">
            <v>no</v>
          </cell>
          <cell r="Y37">
            <v>5</v>
          </cell>
          <cell r="Z37" t="str">
            <v>adjacent main stanwick road (west street)</v>
          </cell>
          <cell r="AA37" t="str">
            <v>yes</v>
          </cell>
          <cell r="AB37">
            <v>0</v>
          </cell>
          <cell r="AC37" t="str">
            <v>note potential flood risk from brook</v>
          </cell>
          <cell r="AD37" t="str">
            <v>no</v>
          </cell>
          <cell r="AE37">
            <v>5</v>
          </cell>
          <cell r="AG37" t="str">
            <v>yes</v>
          </cell>
          <cell r="AH37">
            <v>0</v>
          </cell>
          <cell r="AI37" t="str">
            <v>adjacent A45</v>
          </cell>
          <cell r="AJ37" t="str">
            <v>none</v>
          </cell>
          <cell r="AL37">
            <v>0</v>
          </cell>
          <cell r="AM37">
            <v>1</v>
          </cell>
          <cell r="AN37" t="str">
            <v>moderate</v>
          </cell>
          <cell r="AO37" t="str">
            <v>need for flood management/noise mitigation</v>
          </cell>
          <cell r="AP37" t="str">
            <v>mixed use</v>
          </cell>
        </row>
        <row r="38">
          <cell r="D38">
            <v>2099</v>
          </cell>
          <cell r="G38">
            <v>40638</v>
          </cell>
          <cell r="H38" t="str">
            <v>Greenfield</v>
          </cell>
          <cell r="J38">
            <v>19.913</v>
          </cell>
          <cell r="M38" t="str">
            <v>Land at Stanwick</v>
          </cell>
          <cell r="O38" t="str">
            <v>Stanwick</v>
          </cell>
          <cell r="P38" t="str">
            <v>East Northants</v>
          </cell>
          <cell r="R38" t="str">
            <v>no</v>
          </cell>
          <cell r="S38" t="str">
            <v>none</v>
          </cell>
          <cell r="T38" t="str">
            <v>Pasture</v>
          </cell>
          <cell r="U38" t="str">
            <v>agricultural (housing to east)</v>
          </cell>
          <cell r="X38" t="str">
            <v>yes</v>
          </cell>
          <cell r="Y38">
            <v>0</v>
          </cell>
          <cell r="Z38" t="str">
            <v>if whole site developed (access points from east)</v>
          </cell>
          <cell r="AA38" t="str">
            <v>yes</v>
          </cell>
          <cell r="AB38">
            <v>0</v>
          </cell>
          <cell r="AC38" t="str">
            <v>if whole site developed (access points from east)</v>
          </cell>
          <cell r="AD38" t="str">
            <v>no</v>
          </cell>
          <cell r="AE38">
            <v>5</v>
          </cell>
          <cell r="AG38" t="str">
            <v>none</v>
          </cell>
          <cell r="AH38">
            <v>5</v>
          </cell>
          <cell r="AJ38" t="str">
            <v>none</v>
          </cell>
          <cell r="AL38">
            <v>0</v>
          </cell>
          <cell r="AM38">
            <v>1</v>
          </cell>
          <cell r="AN38" t="str">
            <v>Low-moderate</v>
          </cell>
          <cell r="AO38" t="str">
            <v>dependent upon proposed scale of development</v>
          </cell>
          <cell r="AP38" t="str">
            <v>housing only</v>
          </cell>
        </row>
        <row r="39">
          <cell r="D39">
            <v>2102</v>
          </cell>
          <cell r="G39">
            <v>40765</v>
          </cell>
          <cell r="M39" t="str">
            <v>Land at Goulsbra Road</v>
          </cell>
          <cell r="N39" t="str">
            <v>Goulsbra Road</v>
          </cell>
          <cell r="O39" t="str">
            <v>Rushden</v>
          </cell>
          <cell r="P39" t="str">
            <v>East Northants</v>
          </cell>
          <cell r="R39" t="str">
            <v>no</v>
          </cell>
          <cell r="S39" t="str">
            <v>NONE but current application</v>
          </cell>
          <cell r="W39" t="str">
            <v>application for 73 dwellings submitted on site (11/01023/OUT). Pending a decision which is due immenintely (at august 2011)</v>
          </cell>
          <cell r="X39" t="str">
            <v>no</v>
          </cell>
          <cell r="Y39">
            <v>5</v>
          </cell>
          <cell r="AA39" t="str">
            <v>no</v>
          </cell>
          <cell r="AB39">
            <v>5</v>
          </cell>
          <cell r="AD39" t="str">
            <v>no</v>
          </cell>
          <cell r="AE39">
            <v>5</v>
          </cell>
          <cell r="AG39" t="str">
            <v>yes</v>
          </cell>
          <cell r="AH39">
            <v>0</v>
          </cell>
          <cell r="AI39" t="str">
            <v>adjacent to A6 (needs noise attenuation)</v>
          </cell>
          <cell r="AJ39" t="str">
            <v>none</v>
          </cell>
          <cell r="AL39">
            <v>0</v>
          </cell>
          <cell r="AM39">
            <v>1</v>
          </cell>
          <cell r="AN39" t="str">
            <v>low</v>
          </cell>
          <cell r="AP39" t="str">
            <v>mixed use</v>
          </cell>
        </row>
        <row r="40">
          <cell r="D40">
            <v>2120</v>
          </cell>
          <cell r="G40">
            <v>40638</v>
          </cell>
          <cell r="H40" t="str">
            <v>Greenfield</v>
          </cell>
          <cell r="J40">
            <v>5.67</v>
          </cell>
          <cell r="M40" t="str">
            <v>Stanwick Glebe</v>
          </cell>
          <cell r="N40" t="str">
            <v>Land South of Chelveston Road (West of the Cemetary)</v>
          </cell>
          <cell r="O40" t="str">
            <v>Stanwick</v>
          </cell>
          <cell r="P40" t="str">
            <v>East Northants</v>
          </cell>
          <cell r="Q40" t="str">
            <v>NN9 6PU</v>
          </cell>
          <cell r="R40" t="str">
            <v>No</v>
          </cell>
          <cell r="S40" t="str">
            <v>None</v>
          </cell>
          <cell r="T40" t="str">
            <v>Agriculture - arable</v>
          </cell>
          <cell r="U40" t="str">
            <v>Agriculture/cemetary</v>
          </cell>
          <cell r="V40" t="str">
            <v>Level</v>
          </cell>
          <cell r="X40" t="str">
            <v>Yes</v>
          </cell>
          <cell r="Y40">
            <v>0</v>
          </cell>
          <cell r="Z40" t="str">
            <v>dependent upon proposed scale of development</v>
          </cell>
          <cell r="AA40" t="str">
            <v>yes</v>
          </cell>
          <cell r="AB40">
            <v>0</v>
          </cell>
          <cell r="AC40" t="str">
            <v>dependent upon proposed scale of development</v>
          </cell>
          <cell r="AD40" t="str">
            <v>No</v>
          </cell>
          <cell r="AE40">
            <v>5</v>
          </cell>
          <cell r="AF40" t="str">
            <v>single greenfield site</v>
          </cell>
          <cell r="AG40" t="str">
            <v>none</v>
          </cell>
          <cell r="AH40">
            <v>5</v>
          </cell>
          <cell r="AI40" t="str">
            <v>cemetary adjacent</v>
          </cell>
          <cell r="AJ40" t="str">
            <v>none</v>
          </cell>
          <cell r="AL40">
            <v>0</v>
          </cell>
          <cell r="AM40">
            <v>1</v>
          </cell>
          <cell r="AN40" t="str">
            <v>Low-moderate</v>
          </cell>
          <cell r="AO40" t="str">
            <v>dependent upon proposed scale of development</v>
          </cell>
          <cell r="AP40" t="str">
            <v>Mixed use</v>
          </cell>
        </row>
        <row r="41">
          <cell r="D41">
            <v>2130</v>
          </cell>
          <cell r="G41">
            <v>40765</v>
          </cell>
          <cell r="M41" t="str">
            <v>Land West of Green Close</v>
          </cell>
          <cell r="N41" t="str">
            <v>Wellingborough Road</v>
          </cell>
          <cell r="O41" t="str">
            <v>Irthlingborough</v>
          </cell>
          <cell r="P41" t="str">
            <v>East Northants</v>
          </cell>
          <cell r="R41" t="str">
            <v>no</v>
          </cell>
          <cell r="S41" t="str">
            <v>none</v>
          </cell>
          <cell r="W41" t="str">
            <v>site is actively being promoted (links to Irthlingborough West SUE)</v>
          </cell>
          <cell r="X41" t="str">
            <v>NO</v>
          </cell>
          <cell r="Y41">
            <v>5</v>
          </cell>
          <cell r="Z41" t="str">
            <v>Potential links to Irthlingborough West SUE</v>
          </cell>
          <cell r="AA41" t="str">
            <v>yes</v>
          </cell>
          <cell r="AB41">
            <v>0</v>
          </cell>
          <cell r="AC41" t="str">
            <v>potentially unstable land</v>
          </cell>
          <cell r="AD41" t="str">
            <v>yes</v>
          </cell>
          <cell r="AE41">
            <v>0</v>
          </cell>
          <cell r="AF41" t="str">
            <v>potentially unstable land (former mine workings)</v>
          </cell>
          <cell r="AG41" t="str">
            <v>none</v>
          </cell>
          <cell r="AH41">
            <v>5</v>
          </cell>
          <cell r="AI41" t="str">
            <v>none</v>
          </cell>
          <cell r="AJ41" t="str">
            <v>none</v>
          </cell>
          <cell r="AL41">
            <v>0</v>
          </cell>
          <cell r="AM41">
            <v>1</v>
          </cell>
          <cell r="AN41" t="str">
            <v>significant</v>
          </cell>
          <cell r="AP41" t="str">
            <v>housing only</v>
          </cell>
        </row>
        <row r="42">
          <cell r="D42">
            <v>2134</v>
          </cell>
          <cell r="G42">
            <v>40765</v>
          </cell>
          <cell r="M42" t="str">
            <v>Land east of Manor School</v>
          </cell>
          <cell r="N42" t="str">
            <v>Mountbatten Way</v>
          </cell>
          <cell r="O42" t="str">
            <v>Raunds</v>
          </cell>
          <cell r="P42" t="str">
            <v>East Northants</v>
          </cell>
          <cell r="R42" t="str">
            <v>no</v>
          </cell>
          <cell r="S42" t="str">
            <v>none</v>
          </cell>
          <cell r="W42" t="str">
            <v>site is actively being promoted -either as freestanding scheme or in association with larger Raunds East development proposal (at 2010)</v>
          </cell>
          <cell r="X42" t="str">
            <v>NO</v>
          </cell>
          <cell r="Y42">
            <v>5</v>
          </cell>
          <cell r="AA42" t="str">
            <v>no</v>
          </cell>
          <cell r="AB42">
            <v>5</v>
          </cell>
          <cell r="AD42" t="str">
            <v>no</v>
          </cell>
          <cell r="AE42">
            <v>5</v>
          </cell>
          <cell r="AG42" t="str">
            <v>yes</v>
          </cell>
          <cell r="AH42">
            <v>0</v>
          </cell>
          <cell r="AI42" t="str">
            <v>adjacent to school</v>
          </cell>
          <cell r="AJ42" t="str">
            <v>yes - redundant farm buildings</v>
          </cell>
          <cell r="AL42">
            <v>0.05</v>
          </cell>
          <cell r="AM42">
            <v>0.95</v>
          </cell>
          <cell r="AN42" t="str">
            <v>low</v>
          </cell>
          <cell r="AO42" t="str">
            <v>redundant farm buildings are part of site</v>
          </cell>
          <cell r="AP42" t="str">
            <v>mixed use</v>
          </cell>
        </row>
        <row r="43">
          <cell r="D43">
            <v>2135</v>
          </cell>
          <cell r="G43">
            <v>40638</v>
          </cell>
          <cell r="M43" t="str">
            <v>Raunds North</v>
          </cell>
          <cell r="N43" t="str">
            <v>Land to the North and North East of Raunds</v>
          </cell>
          <cell r="O43" t="str">
            <v>Raunds</v>
          </cell>
          <cell r="P43" t="str">
            <v>East Northants</v>
          </cell>
          <cell r="Q43" t="str">
            <v>NN9 6JF</v>
          </cell>
          <cell r="R43" t="str">
            <v>no</v>
          </cell>
          <cell r="S43" t="str">
            <v>none</v>
          </cell>
          <cell r="T43" t="str">
            <v>agricultural/recreational</v>
          </cell>
          <cell r="V43" t="str">
            <v>agricultural/residential</v>
          </cell>
          <cell r="X43" t="str">
            <v>yes</v>
          </cell>
          <cell r="Y43">
            <v>0</v>
          </cell>
          <cell r="Z43" t="str">
            <v>inevitable given likely scale of devt - significant site/residential SUE</v>
          </cell>
          <cell r="AA43" t="str">
            <v>yes</v>
          </cell>
          <cell r="AB43">
            <v>0</v>
          </cell>
          <cell r="AC43" t="str">
            <v>inevitable given likely scale of devt - significant site/residential SUEsignificant site/residential SUE</v>
          </cell>
          <cell r="AD43" t="str">
            <v>no</v>
          </cell>
          <cell r="AE43">
            <v>5</v>
          </cell>
          <cell r="AF43" t="str">
            <v>maybe some treatment in places but this is not considered extensive</v>
          </cell>
          <cell r="AG43" t="str">
            <v>yes</v>
          </cell>
          <cell r="AH43">
            <v>0</v>
          </cell>
          <cell r="AI43" t="str">
            <v>Site is adjacent A45/BP Garage/McDonalds</v>
          </cell>
          <cell r="AJ43" t="str">
            <v>New Barn Farm</v>
          </cell>
          <cell r="AK43" t="str">
            <v>Smallholdings/Raunds Town FC</v>
          </cell>
          <cell r="AL43">
            <v>0.15</v>
          </cell>
          <cell r="AM43">
            <v>0.85</v>
          </cell>
          <cell r="AN43" t="str">
            <v>significant</v>
          </cell>
          <cell r="AO43" t="str">
            <v>given size of the site</v>
          </cell>
          <cell r="AP43" t="str">
            <v>mixed use</v>
          </cell>
        </row>
        <row r="44">
          <cell r="D44">
            <v>2136</v>
          </cell>
          <cell r="G44">
            <v>40765</v>
          </cell>
          <cell r="M44" t="str">
            <v>Northdale End</v>
          </cell>
          <cell r="N44" t="str">
            <v>Land to the North and North East of Raunds</v>
          </cell>
          <cell r="O44" t="str">
            <v>Raunds</v>
          </cell>
          <cell r="P44" t="str">
            <v>East Northants</v>
          </cell>
          <cell r="Q44" t="str">
            <v>NN9 6JF</v>
          </cell>
          <cell r="R44" t="str">
            <v>no</v>
          </cell>
          <cell r="S44" t="str">
            <v>09/01626/OUT - currently subject to appeal - p/p anticipated summer 2011</v>
          </cell>
          <cell r="T44" t="str">
            <v>Agriculture</v>
          </cell>
          <cell r="U44" t="str">
            <v>Open countryside to NE
Urban area to SW</v>
          </cell>
          <cell r="V44" t="str">
            <v>urban fringe</v>
          </cell>
          <cell r="W44" t="str">
            <v>site is subject to a current application which has been appealed (09/01626/OUT)</v>
          </cell>
          <cell r="X44" t="str">
            <v>Yes</v>
          </cell>
          <cell r="Y44">
            <v>0</v>
          </cell>
          <cell r="Z44" t="str">
            <v>link road proposed in current AAP</v>
          </cell>
          <cell r="AA44" t="str">
            <v>yes</v>
          </cell>
          <cell r="AB44">
            <v>0</v>
          </cell>
          <cell r="AC44" t="str">
            <v>drainage infrastructure proposed in current AAP</v>
          </cell>
          <cell r="AD44" t="str">
            <v>no</v>
          </cell>
          <cell r="AE44">
            <v>5</v>
          </cell>
          <cell r="AG44" t="str">
            <v>None</v>
          </cell>
          <cell r="AH44">
            <v>5</v>
          </cell>
          <cell r="AK44" t="str">
            <v>Flood zone</v>
          </cell>
          <cell r="AL44">
            <v>0</v>
          </cell>
          <cell r="AM44">
            <v>1</v>
          </cell>
          <cell r="AN44" t="str">
            <v>moderate</v>
          </cell>
          <cell r="AO44" t="str">
            <v>flood zone area proposed for GI and new link road</v>
          </cell>
          <cell r="AP44" t="str">
            <v>mixed use -  310 dwellings</v>
          </cell>
        </row>
        <row r="45">
          <cell r="D45">
            <v>2137</v>
          </cell>
          <cell r="G45">
            <v>40638</v>
          </cell>
          <cell r="M45" t="str">
            <v>Raunds East</v>
          </cell>
          <cell r="N45" t="str">
            <v>Land to the North and North East of Raunds</v>
          </cell>
          <cell r="O45" t="str">
            <v>Raunds</v>
          </cell>
          <cell r="P45" t="str">
            <v>East Northants</v>
          </cell>
          <cell r="Q45" t="str">
            <v>NN9 6JF</v>
          </cell>
          <cell r="R45" t="str">
            <v>NO</v>
          </cell>
          <cell r="S45" t="str">
            <v>None</v>
          </cell>
          <cell r="X45" t="str">
            <v>yes</v>
          </cell>
          <cell r="Y45">
            <v>0</v>
          </cell>
          <cell r="Z45" t="str">
            <v>linked to Northdale End scheme</v>
          </cell>
          <cell r="AA45" t="str">
            <v>yes</v>
          </cell>
          <cell r="AB45">
            <v>0</v>
          </cell>
          <cell r="AC45" t="str">
            <v>Level topography/greenfield</v>
          </cell>
          <cell r="AD45" t="str">
            <v>no</v>
          </cell>
          <cell r="AE45">
            <v>5</v>
          </cell>
          <cell r="AG45" t="str">
            <v>none</v>
          </cell>
          <cell r="AH45">
            <v>5</v>
          </cell>
          <cell r="AI45" t="str">
            <v>ALL RESIDENTIAL</v>
          </cell>
          <cell r="AJ45" t="str">
            <v>none</v>
          </cell>
          <cell r="AL45">
            <v>0</v>
          </cell>
          <cell r="AM45">
            <v>1</v>
          </cell>
          <cell r="AN45" t="str">
            <v>low</v>
          </cell>
          <cell r="AP45" t="str">
            <v>housing only</v>
          </cell>
        </row>
        <row r="46">
          <cell r="D46">
            <v>2138</v>
          </cell>
          <cell r="G46">
            <v>40638</v>
          </cell>
          <cell r="M46" t="str">
            <v>Land to the North and North East of Raunds - Site 1</v>
          </cell>
          <cell r="O46" t="str">
            <v>Raunds</v>
          </cell>
          <cell r="P46" t="str">
            <v>East Northants</v>
          </cell>
          <cell r="Q46" t="str">
            <v>NN9 6JF</v>
          </cell>
          <cell r="R46" t="str">
            <v>no</v>
          </cell>
          <cell r="S46" t="str">
            <v>none</v>
          </cell>
          <cell r="X46" t="str">
            <v>yes</v>
          </cell>
          <cell r="Y46">
            <v>0</v>
          </cell>
          <cell r="Z46" t="str">
            <v>inevitable given likely scale of devt</v>
          </cell>
          <cell r="AA46" t="str">
            <v>yes</v>
          </cell>
          <cell r="AB46">
            <v>0</v>
          </cell>
          <cell r="AC46" t="str">
            <v>inevitable given likely scale of devt</v>
          </cell>
          <cell r="AD46" t="str">
            <v>no</v>
          </cell>
          <cell r="AE46">
            <v>5</v>
          </cell>
          <cell r="AF46" t="str">
            <v>some farm buildings</v>
          </cell>
          <cell r="AG46" t="str">
            <v>none</v>
          </cell>
          <cell r="AH46">
            <v>5</v>
          </cell>
          <cell r="AJ46" t="str">
            <v>various</v>
          </cell>
          <cell r="AN46" t="str">
            <v>moderate</v>
          </cell>
          <cell r="AO46" t="str">
            <v>due to sheer size of site</v>
          </cell>
          <cell r="AP46" t="str">
            <v>mixed use</v>
          </cell>
        </row>
        <row r="47">
          <cell r="D47">
            <v>2157</v>
          </cell>
          <cell r="G47">
            <v>40765</v>
          </cell>
          <cell r="M47" t="str">
            <v>Irthlingborough - 1996 Local Plan Allocation IR1a</v>
          </cell>
          <cell r="N47" t="str">
            <v>Off Station Road</v>
          </cell>
          <cell r="O47" t="str">
            <v>Irthlingborough</v>
          </cell>
          <cell r="P47" t="str">
            <v>East Northants</v>
          </cell>
          <cell r="R47" t="str">
            <v>Yes - 1996 Local Plan Allocation IR1a</v>
          </cell>
          <cell r="S47" t="str">
            <v>none</v>
          </cell>
          <cell r="X47" t="str">
            <v>NO</v>
          </cell>
          <cell r="Y47">
            <v>5</v>
          </cell>
          <cell r="AA47" t="str">
            <v>yes</v>
          </cell>
          <cell r="AB47">
            <v>0</v>
          </cell>
          <cell r="AC47" t="str">
            <v>existing brook/drain crosses site (see SFRA level 1)</v>
          </cell>
          <cell r="AD47" t="str">
            <v>no</v>
          </cell>
          <cell r="AE47">
            <v>5</v>
          </cell>
          <cell r="AG47" t="str">
            <v>none</v>
          </cell>
          <cell r="AH47">
            <v>5</v>
          </cell>
          <cell r="AL47">
            <v>0</v>
          </cell>
          <cell r="AM47">
            <v>1</v>
          </cell>
          <cell r="AN47" t="str">
            <v>moderate</v>
          </cell>
          <cell r="AP47" t="str">
            <v>housing only</v>
          </cell>
        </row>
        <row r="48">
          <cell r="D48">
            <v>2158</v>
          </cell>
          <cell r="G48">
            <v>40765</v>
          </cell>
          <cell r="M48" t="str">
            <v>Peter Crisp Department Store</v>
          </cell>
          <cell r="N48" t="str">
            <v>7 High Street</v>
          </cell>
          <cell r="O48" t="str">
            <v>Rushden</v>
          </cell>
          <cell r="P48" t="str">
            <v>East Northants</v>
          </cell>
          <cell r="Q48" t="str">
            <v>NN10 9</v>
          </cell>
          <cell r="R48" t="str">
            <v>NO</v>
          </cell>
          <cell r="S48" t="str">
            <v>NONE</v>
          </cell>
          <cell r="T48" t="str">
            <v>former department store site / vacant buildings</v>
          </cell>
          <cell r="W48" t="str">
            <v>former department store site</v>
          </cell>
          <cell r="X48" t="str">
            <v>NO</v>
          </cell>
          <cell r="Y48">
            <v>5</v>
          </cell>
          <cell r="AA48" t="str">
            <v>no</v>
          </cell>
          <cell r="AB48">
            <v>5</v>
          </cell>
          <cell r="AD48" t="str">
            <v>no</v>
          </cell>
          <cell r="AE48">
            <v>5</v>
          </cell>
          <cell r="AG48" t="str">
            <v>yes</v>
          </cell>
          <cell r="AH48">
            <v>0</v>
          </cell>
          <cell r="AI48" t="str">
            <v>adjacent to busy/main through road</v>
          </cell>
          <cell r="AJ48" t="str">
            <v>yes - vacant retail buildings for part of site and likely residential would only be approved on the space above these buildings - therefore assume 50% discounted site capacity</v>
          </cell>
          <cell r="AL48">
            <v>0.5</v>
          </cell>
          <cell r="AM48">
            <v>0.5</v>
          </cell>
          <cell r="AN48" t="str">
            <v>moderate</v>
          </cell>
          <cell r="AO48" t="str">
            <v>existing retail premises - preference to retain for town centre uses</v>
          </cell>
          <cell r="AP48" t="str">
            <v>mixed use</v>
          </cell>
        </row>
        <row r="49">
          <cell r="D49">
            <v>2159</v>
          </cell>
          <cell r="G49">
            <v>40765</v>
          </cell>
          <cell r="H49" t="str">
            <v>BF</v>
          </cell>
          <cell r="J49">
            <v>0.28999999999999998</v>
          </cell>
          <cell r="M49" t="str">
            <v>Car Park</v>
          </cell>
          <cell r="N49" t="str">
            <v>Duck Street</v>
          </cell>
          <cell r="O49" t="str">
            <v>Rushden</v>
          </cell>
          <cell r="P49" t="str">
            <v>East Northants</v>
          </cell>
          <cell r="Q49" t="str">
            <v>NN10 9</v>
          </cell>
          <cell r="R49" t="str">
            <v>NO</v>
          </cell>
          <cell r="S49" t="str">
            <v>NONE</v>
          </cell>
          <cell r="T49" t="str">
            <v>car park site and public toilets</v>
          </cell>
          <cell r="X49" t="str">
            <v>NO</v>
          </cell>
          <cell r="Y49">
            <v>5</v>
          </cell>
          <cell r="AA49" t="str">
            <v>no</v>
          </cell>
          <cell r="AB49">
            <v>5</v>
          </cell>
          <cell r="AD49" t="str">
            <v>no</v>
          </cell>
          <cell r="AE49">
            <v>5</v>
          </cell>
          <cell r="AG49" t="str">
            <v>none</v>
          </cell>
          <cell r="AH49">
            <v>5</v>
          </cell>
          <cell r="AJ49" t="str">
            <v xml:space="preserve">PUBLIC TOILETS </v>
          </cell>
          <cell r="AL49">
            <v>0</v>
          </cell>
          <cell r="AM49">
            <v>1</v>
          </cell>
          <cell r="AN49" t="str">
            <v>LOW</v>
          </cell>
          <cell r="AO49" t="str">
            <v>envisaged public toilets would be cleared through any redevelopment of site</v>
          </cell>
          <cell r="AP49" t="str">
            <v>housing only</v>
          </cell>
        </row>
        <row r="50">
          <cell r="D50">
            <v>2160</v>
          </cell>
          <cell r="G50">
            <v>40638</v>
          </cell>
          <cell r="M50" t="str">
            <v>Deenethorpe Airfield</v>
          </cell>
          <cell r="N50" t="str">
            <v>Oundle Road</v>
          </cell>
          <cell r="O50" t="str">
            <v>Deenethorpe</v>
          </cell>
          <cell r="P50" t="str">
            <v>East Northants</v>
          </cell>
          <cell r="Q50" t="str">
            <v>NN17 3</v>
          </cell>
          <cell r="R50" t="str">
            <v>No</v>
          </cell>
          <cell r="S50" t="str">
            <v>none</v>
          </cell>
          <cell r="T50" t="str">
            <v>aviation and storage</v>
          </cell>
          <cell r="U50" t="str">
            <v>agriculural, Grange Farm, Former military buildings, caravan storage</v>
          </cell>
          <cell r="V50" t="str">
            <v>rural</v>
          </cell>
          <cell r="W50" t="str">
            <v>PDL or buildings currently in use with redevelopment potential but no planning permission or allocation</v>
          </cell>
          <cell r="X50" t="str">
            <v>yes</v>
          </cell>
          <cell r="Y50">
            <v>0</v>
          </cell>
          <cell r="Z50" t="str">
            <v>links to weldon, deenethorpe, deene, benefield</v>
          </cell>
          <cell r="AA50" t="str">
            <v>yes</v>
          </cell>
          <cell r="AB50">
            <v>0</v>
          </cell>
          <cell r="AC50" t="str">
            <v>some drainage infrastructure associated with runways?</v>
          </cell>
          <cell r="AD50" t="str">
            <v>no</v>
          </cell>
          <cell r="AE50">
            <v>5</v>
          </cell>
          <cell r="AF50" t="str">
            <v>level topography/flat</v>
          </cell>
          <cell r="AG50" t="str">
            <v>none</v>
          </cell>
          <cell r="AH50">
            <v>5</v>
          </cell>
          <cell r="AJ50" t="str">
            <v>none</v>
          </cell>
          <cell r="AL50">
            <v>0</v>
          </cell>
          <cell r="AM50">
            <v>1</v>
          </cell>
          <cell r="AN50" t="str">
            <v>moderate</v>
          </cell>
          <cell r="AO50" t="str">
            <v>few physical constraints - only infrastructure</v>
          </cell>
          <cell r="AP50" t="str">
            <v>mixed use</v>
          </cell>
        </row>
        <row r="51">
          <cell r="D51">
            <v>2161</v>
          </cell>
          <cell r="G51">
            <v>40765</v>
          </cell>
          <cell r="H51" t="str">
            <v>BF</v>
          </cell>
          <cell r="J51">
            <v>1.1599999999999999</v>
          </cell>
          <cell r="M51" t="str">
            <v>Former Sunlight Laundry</v>
          </cell>
          <cell r="N51" t="str">
            <v>259 Addington Road, Crow Hill</v>
          </cell>
          <cell r="O51" t="str">
            <v>Irthlingborough</v>
          </cell>
          <cell r="P51" t="str">
            <v>East Northants</v>
          </cell>
          <cell r="Q51" t="str">
            <v>NN9 5</v>
          </cell>
          <cell r="R51" t="str">
            <v>NO</v>
          </cell>
          <cell r="S51" t="str">
            <v>YES - current application to demolish the laundry (10/02138/OUT)</v>
          </cell>
          <cell r="T51" t="str">
            <v>former Sunight Laundry which has been mostly demolished through current application</v>
          </cell>
          <cell r="W51" t="str">
            <v>sunlight laundry closed in 2006. ENC reports there have been various enquiries re. redeveloping site for housing but the council's preference has been for suitable employment-related development</v>
          </cell>
          <cell r="X51" t="str">
            <v>no</v>
          </cell>
          <cell r="Y51">
            <v>5</v>
          </cell>
          <cell r="AA51" t="str">
            <v>yes</v>
          </cell>
          <cell r="AB51">
            <v>0</v>
          </cell>
          <cell r="AC51" t="str">
            <v>dependent upon site clearence work</v>
          </cell>
          <cell r="AD51" t="str">
            <v>yes</v>
          </cell>
          <cell r="AE51">
            <v>0</v>
          </cell>
          <cell r="AF51" t="str">
            <v>likely contamination through former laundry use</v>
          </cell>
          <cell r="AG51" t="str">
            <v>none</v>
          </cell>
          <cell r="AH51">
            <v>5</v>
          </cell>
          <cell r="AL51">
            <v>0.1</v>
          </cell>
          <cell r="AM51">
            <v>0.9</v>
          </cell>
          <cell r="AN51" t="str">
            <v>moderate</v>
          </cell>
          <cell r="AO51" t="str">
            <v>site is mostly cleared but chimney is still erect (subject to some historic interest)</v>
          </cell>
          <cell r="AP51" t="str">
            <v>housing only</v>
          </cell>
        </row>
        <row r="52">
          <cell r="D52">
            <v>2162</v>
          </cell>
          <cell r="G52">
            <v>40765</v>
          </cell>
          <cell r="H52" t="str">
            <v>BF</v>
          </cell>
          <cell r="M52" t="str">
            <v>Rushden Hospital</v>
          </cell>
          <cell r="N52" t="str">
            <v>Off Wymington Road</v>
          </cell>
          <cell r="O52" t="str">
            <v>Rushden</v>
          </cell>
          <cell r="P52" t="str">
            <v>East Northants</v>
          </cell>
          <cell r="R52" t="str">
            <v>NO</v>
          </cell>
          <cell r="S52" t="str">
            <v>none</v>
          </cell>
          <cell r="X52" t="str">
            <v>no</v>
          </cell>
          <cell r="Y52">
            <v>5</v>
          </cell>
          <cell r="AA52" t="str">
            <v>no</v>
          </cell>
          <cell r="AB52">
            <v>5</v>
          </cell>
          <cell r="AD52" t="str">
            <v>no</v>
          </cell>
          <cell r="AE52">
            <v>5</v>
          </cell>
          <cell r="AG52" t="str">
            <v>none</v>
          </cell>
          <cell r="AH52">
            <v>5</v>
          </cell>
          <cell r="AI52" t="str">
            <v>some NHS facilities to be retained</v>
          </cell>
          <cell r="AJ52" t="str">
            <v>yes</v>
          </cell>
          <cell r="AL52">
            <v>0.2</v>
          </cell>
          <cell r="AM52">
            <v>0.8</v>
          </cell>
          <cell r="AN52" t="str">
            <v>moderate</v>
          </cell>
          <cell r="AO52" t="str">
            <v>hospital buildings, protected trees (TPOs)</v>
          </cell>
          <cell r="AP52" t="str">
            <v>mixed use</v>
          </cell>
        </row>
        <row r="53">
          <cell r="D53">
            <v>2164</v>
          </cell>
          <cell r="G53">
            <v>40765</v>
          </cell>
          <cell r="M53" t="str">
            <v>Land East of A6 Bypass</v>
          </cell>
          <cell r="P53" t="str">
            <v>East Northants</v>
          </cell>
          <cell r="R53" t="str">
            <v>NO</v>
          </cell>
          <cell r="S53" t="str">
            <v>none</v>
          </cell>
          <cell r="X53" t="str">
            <v>yes</v>
          </cell>
          <cell r="Y53">
            <v>0</v>
          </cell>
          <cell r="Z53" t="str">
            <v>potential SUE site</v>
          </cell>
          <cell r="AA53" t="str">
            <v>no</v>
          </cell>
          <cell r="AB53">
            <v>5</v>
          </cell>
          <cell r="AD53" t="str">
            <v>no</v>
          </cell>
          <cell r="AE53">
            <v>5</v>
          </cell>
          <cell r="AG53" t="str">
            <v>none</v>
          </cell>
          <cell r="AH53">
            <v>5</v>
          </cell>
          <cell r="AJ53" t="str">
            <v>none</v>
          </cell>
          <cell r="AL53">
            <v>0</v>
          </cell>
          <cell r="AM53">
            <v>1</v>
          </cell>
          <cell r="AN53" t="str">
            <v>low</v>
          </cell>
          <cell r="AO53" t="str">
            <v>greenfield site</v>
          </cell>
          <cell r="AP53" t="str">
            <v>mixed use</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LAA sites"/>
      <sheetName val="PW Analysis"/>
      <sheetName val="visited sites new"/>
    </sheetNames>
    <sheetDataSet>
      <sheetData sheetId="0"/>
      <sheetData sheetId="1"/>
      <sheetData sheetId="2">
        <row r="2">
          <cell r="D2">
            <v>658</v>
          </cell>
          <cell r="I2">
            <v>40625</v>
          </cell>
          <cell r="J2" t="str">
            <v>Greenfield</v>
          </cell>
          <cell r="L2">
            <v>6.6844099999999997</v>
          </cell>
          <cell r="M2" t="str">
            <v>KBC 2011</v>
          </cell>
          <cell r="O2" t="str">
            <v>BL Site 2</v>
          </cell>
          <cell r="P2" t="str">
            <v>Cranford Road</v>
          </cell>
          <cell r="Q2" t="str">
            <v>Burton Latimer</v>
          </cell>
          <cell r="R2" t="str">
            <v>Kettering</v>
          </cell>
          <cell r="S2" t="str">
            <v>NN15 5NA</v>
          </cell>
          <cell r="T2" t="str">
            <v>No</v>
          </cell>
          <cell r="U2" t="str">
            <v>Yes</v>
          </cell>
          <cell r="V2" t="str">
            <v>Open spaces</v>
          </cell>
          <cell r="W2" t="str">
            <v>open spaces/residential</v>
          </cell>
          <cell r="X2" t="str">
            <v>rural</v>
          </cell>
          <cell r="Z2" t="str">
            <v>no</v>
          </cell>
          <cell r="AA2">
            <v>5</v>
          </cell>
          <cell r="AC2" t="str">
            <v>no</v>
          </cell>
          <cell r="AD2">
            <v>5</v>
          </cell>
          <cell r="AF2" t="str">
            <v>no</v>
          </cell>
          <cell r="AG2">
            <v>5</v>
          </cell>
          <cell r="AI2" t="str">
            <v>none</v>
          </cell>
          <cell r="AJ2">
            <v>5</v>
          </cell>
          <cell r="AL2" t="str">
            <v>none</v>
          </cell>
          <cell r="AN2">
            <v>0</v>
          </cell>
          <cell r="AO2">
            <v>1</v>
          </cell>
          <cell r="AQ2" t="str">
            <v>APPLICATION APPROVED FOR 208 DWELLINGS ON SHLAA SITE (KET/2006/0603). Recently, applicants renewed the extant permission (KET/2010/0643). Applicants since gained approval for reserved matters (KET/2011/0055)</v>
          </cell>
          <cell r="AR2" t="str">
            <v>housing only</v>
          </cell>
        </row>
        <row r="3">
          <cell r="D3">
            <v>665</v>
          </cell>
          <cell r="I3">
            <v>40625</v>
          </cell>
          <cell r="J3" t="str">
            <v>Greenfield</v>
          </cell>
          <cell r="M3" t="str">
            <v>KBC 2011</v>
          </cell>
          <cell r="O3" t="str">
            <v>BL Site 9, Land to the rear of White Lodge Farm</v>
          </cell>
          <cell r="P3" t="str">
            <v>Higham Road</v>
          </cell>
          <cell r="Q3" t="str">
            <v>Burton Latimer</v>
          </cell>
          <cell r="R3" t="str">
            <v>Kettering</v>
          </cell>
          <cell r="S3" t="str">
            <v>NN15 5PX</v>
          </cell>
          <cell r="T3" t="str">
            <v>No</v>
          </cell>
          <cell r="U3" t="str">
            <v>Yes</v>
          </cell>
          <cell r="V3" t="str">
            <v>Open spaces</v>
          </cell>
          <cell r="W3" t="str">
            <v xml:space="preserve">open spaces </v>
          </cell>
          <cell r="X3" t="str">
            <v>open/residential/rural</v>
          </cell>
          <cell r="Y3" t="str">
            <v>KET/2011/00300</v>
          </cell>
          <cell r="Z3" t="str">
            <v>No</v>
          </cell>
          <cell r="AA3">
            <v>5</v>
          </cell>
          <cell r="AC3" t="str">
            <v>Yes</v>
          </cell>
          <cell r="AD3">
            <v>0</v>
          </cell>
          <cell r="AF3" t="str">
            <v>No</v>
          </cell>
          <cell r="AG3">
            <v>5</v>
          </cell>
          <cell r="AI3" t="str">
            <v>none</v>
          </cell>
          <cell r="AJ3">
            <v>5</v>
          </cell>
          <cell r="AL3" t="str">
            <v>none</v>
          </cell>
          <cell r="AN3">
            <v>0</v>
          </cell>
          <cell r="AO3">
            <v>1</v>
          </cell>
          <cell r="AP3" t="str">
            <v>moderate</v>
          </cell>
          <cell r="AR3" t="str">
            <v>mixed use devt</v>
          </cell>
        </row>
        <row r="4">
          <cell r="D4">
            <v>666</v>
          </cell>
          <cell r="I4">
            <v>40625</v>
          </cell>
          <cell r="J4" t="str">
            <v>Greenfield</v>
          </cell>
          <cell r="L4">
            <v>4.51023</v>
          </cell>
          <cell r="M4" t="str">
            <v>KBC 2011</v>
          </cell>
          <cell r="O4" t="str">
            <v>BL Site 10, Alumasc playing fields and adjacent to south west</v>
          </cell>
          <cell r="Q4" t="str">
            <v>Burton Latimer</v>
          </cell>
          <cell r="R4" t="str">
            <v>Kettering</v>
          </cell>
          <cell r="S4" t="str">
            <v>NN15 5TD</v>
          </cell>
          <cell r="T4" t="str">
            <v>No</v>
          </cell>
          <cell r="U4" t="str">
            <v>None</v>
          </cell>
          <cell r="V4" t="str">
            <v>Open spaces</v>
          </cell>
          <cell r="W4" t="str">
            <v>open spaces to south of playing field</v>
          </cell>
          <cell r="X4" t="str">
            <v>rural/open</v>
          </cell>
          <cell r="Y4" t="str">
            <v>p/p granted for 78 dwellings on part of site - KET/2010/0834</v>
          </cell>
          <cell r="Z4" t="str">
            <v>No</v>
          </cell>
          <cell r="AA4">
            <v>5</v>
          </cell>
          <cell r="AC4" t="str">
            <v>No</v>
          </cell>
          <cell r="AD4">
            <v>5</v>
          </cell>
          <cell r="AF4" t="str">
            <v>No</v>
          </cell>
          <cell r="AG4">
            <v>5</v>
          </cell>
          <cell r="AI4" t="str">
            <v>none</v>
          </cell>
          <cell r="AJ4">
            <v>5</v>
          </cell>
          <cell r="AL4" t="str">
            <v>none</v>
          </cell>
          <cell r="AN4">
            <v>0</v>
          </cell>
          <cell r="AO4">
            <v>1</v>
          </cell>
          <cell r="AP4" t="str">
            <v xml:space="preserve">Significant </v>
          </cell>
          <cell r="AQ4" t="str">
            <v>access would have to be improved through recently permitted development (KET/2010/0834 - full app for 78 houses approved on part of site)</v>
          </cell>
          <cell r="AR4" t="str">
            <v>housing</v>
          </cell>
        </row>
        <row r="5">
          <cell r="D5">
            <v>667</v>
          </cell>
          <cell r="I5">
            <v>40625</v>
          </cell>
          <cell r="J5" t="str">
            <v>Greenfield</v>
          </cell>
          <cell r="L5">
            <v>0.45375500000000002</v>
          </cell>
          <cell r="M5" t="str">
            <v>KBC 2011</v>
          </cell>
          <cell r="O5" t="str">
            <v>BL Site 11 - Land adjacent to The Bungalow</v>
          </cell>
          <cell r="P5" t="str">
            <v>Higham Road</v>
          </cell>
          <cell r="Q5" t="str">
            <v>Burton Latimer</v>
          </cell>
          <cell r="R5" t="str">
            <v>Kettering</v>
          </cell>
          <cell r="S5" t="str">
            <v>NN15 5PX</v>
          </cell>
          <cell r="T5" t="str">
            <v>no</v>
          </cell>
          <cell r="U5" t="str">
            <v>none</v>
          </cell>
          <cell r="V5" t="str">
            <v>Open spaces</v>
          </cell>
          <cell r="W5" t="str">
            <v>residential</v>
          </cell>
          <cell r="X5" t="str">
            <v>residential/rural</v>
          </cell>
          <cell r="Y5" t="str">
            <v>KET/2010/0662 - application for 7 dwellings withdrawn</v>
          </cell>
          <cell r="Z5" t="str">
            <v>no</v>
          </cell>
          <cell r="AA5">
            <v>5</v>
          </cell>
          <cell r="AC5" t="str">
            <v>no</v>
          </cell>
          <cell r="AD5">
            <v>5</v>
          </cell>
          <cell r="AF5" t="str">
            <v>no</v>
          </cell>
          <cell r="AG5">
            <v>5</v>
          </cell>
          <cell r="AI5" t="str">
            <v>none</v>
          </cell>
          <cell r="AJ5">
            <v>5</v>
          </cell>
          <cell r="AL5" t="str">
            <v>none</v>
          </cell>
          <cell r="AM5" t="str">
            <v>none</v>
          </cell>
          <cell r="AN5">
            <v>0</v>
          </cell>
          <cell r="AO5">
            <v>1</v>
          </cell>
          <cell r="AP5" t="str">
            <v>low</v>
          </cell>
          <cell r="AR5" t="str">
            <v>housing only</v>
          </cell>
        </row>
        <row r="6">
          <cell r="D6">
            <v>668</v>
          </cell>
          <cell r="I6">
            <v>40625</v>
          </cell>
          <cell r="J6" t="str">
            <v>Greenfield</v>
          </cell>
          <cell r="L6">
            <v>0.58213499999999996</v>
          </cell>
          <cell r="M6" t="str">
            <v>KBC 2011</v>
          </cell>
          <cell r="O6" t="str">
            <v>BL Site 12, Land adjacent to</v>
          </cell>
          <cell r="P6" t="str">
            <v>51 Finedon Road</v>
          </cell>
          <cell r="Q6" t="str">
            <v>Burton Latimer</v>
          </cell>
          <cell r="R6" t="str">
            <v>Kettering</v>
          </cell>
          <cell r="S6" t="str">
            <v>NN15 5PL</v>
          </cell>
          <cell r="T6" t="str">
            <v>No</v>
          </cell>
          <cell r="U6" t="str">
            <v>Yes</v>
          </cell>
          <cell r="V6" t="str">
            <v>open spaces</v>
          </cell>
          <cell r="W6" t="str">
            <v>residential</v>
          </cell>
          <cell r="X6" t="str">
            <v>rural/residential</v>
          </cell>
          <cell r="Y6" t="str">
            <v>Surrounding land use open/residential</v>
          </cell>
          <cell r="Z6" t="str">
            <v>no</v>
          </cell>
          <cell r="AA6">
            <v>5</v>
          </cell>
          <cell r="AC6" t="str">
            <v>no</v>
          </cell>
          <cell r="AD6">
            <v>5</v>
          </cell>
          <cell r="AF6" t="str">
            <v>no</v>
          </cell>
          <cell r="AG6">
            <v>5</v>
          </cell>
          <cell r="AI6" t="str">
            <v>none</v>
          </cell>
          <cell r="AJ6">
            <v>5</v>
          </cell>
          <cell r="AL6" t="str">
            <v>none</v>
          </cell>
          <cell r="AN6">
            <v>0</v>
          </cell>
          <cell r="AO6">
            <v>1</v>
          </cell>
          <cell r="AQ6" t="str">
            <v>application approved for 21 dwellings (KET2009/0587)</v>
          </cell>
          <cell r="AR6" t="str">
            <v>housing only</v>
          </cell>
        </row>
        <row r="7">
          <cell r="D7">
            <v>676</v>
          </cell>
          <cell r="I7">
            <v>40625</v>
          </cell>
          <cell r="J7" t="str">
            <v>Greenfield</v>
          </cell>
          <cell r="L7">
            <v>0.30182399999999998</v>
          </cell>
          <cell r="M7" t="str">
            <v>KBC 2011</v>
          </cell>
          <cell r="O7" t="str">
            <v>23 Regent Road</v>
          </cell>
          <cell r="Q7" t="str">
            <v>Burton Latimer</v>
          </cell>
          <cell r="R7" t="str">
            <v>Kettering</v>
          </cell>
          <cell r="S7" t="str">
            <v>NN15 5PA</v>
          </cell>
          <cell r="T7" t="str">
            <v>No</v>
          </cell>
          <cell r="U7" t="str">
            <v>None</v>
          </cell>
          <cell r="V7" t="str">
            <v>Garden</v>
          </cell>
          <cell r="W7" t="str">
            <v>residential</v>
          </cell>
          <cell r="Z7" t="str">
            <v>No</v>
          </cell>
          <cell r="AA7">
            <v>5</v>
          </cell>
          <cell r="AB7" t="str">
            <v>could be provided off regent road</v>
          </cell>
          <cell r="AC7" t="str">
            <v>no</v>
          </cell>
          <cell r="AD7">
            <v>5</v>
          </cell>
          <cell r="AF7" t="str">
            <v>no</v>
          </cell>
          <cell r="AG7">
            <v>5</v>
          </cell>
          <cell r="AI7" t="str">
            <v>none</v>
          </cell>
          <cell r="AJ7">
            <v>5</v>
          </cell>
          <cell r="AL7" t="str">
            <v>none</v>
          </cell>
          <cell r="AN7">
            <v>0</v>
          </cell>
          <cell r="AO7">
            <v>1</v>
          </cell>
          <cell r="AP7" t="str">
            <v>low</v>
          </cell>
          <cell r="AQ7" t="str">
            <v>small scale infill site with few constraints</v>
          </cell>
          <cell r="AR7" t="str">
            <v>housing only</v>
          </cell>
        </row>
        <row r="8">
          <cell r="D8">
            <v>677</v>
          </cell>
          <cell r="I8">
            <v>40625</v>
          </cell>
          <cell r="J8" t="str">
            <v>Greenfield</v>
          </cell>
          <cell r="L8">
            <v>0.39895599999999998</v>
          </cell>
          <cell r="M8" t="str">
            <v>KBC 2011</v>
          </cell>
          <cell r="O8" t="str">
            <v>BL Site 21, Land adjacent to</v>
          </cell>
          <cell r="P8" t="str">
            <v>Lansom Close/Cranford Road</v>
          </cell>
          <cell r="Q8" t="str">
            <v>Burton Latimer</v>
          </cell>
          <cell r="R8" t="str">
            <v>Kettering</v>
          </cell>
          <cell r="S8" t="str">
            <v>NN15 5PW</v>
          </cell>
          <cell r="T8" t="str">
            <v xml:space="preserve">No </v>
          </cell>
          <cell r="U8" t="str">
            <v>Yes</v>
          </cell>
          <cell r="V8" t="str">
            <v>open spaces</v>
          </cell>
          <cell r="W8" t="str">
            <v>residential</v>
          </cell>
          <cell r="X8" t="str">
            <v>residential.rural</v>
          </cell>
          <cell r="Z8" t="str">
            <v>no</v>
          </cell>
          <cell r="AA8">
            <v>5</v>
          </cell>
          <cell r="AC8" t="str">
            <v>no</v>
          </cell>
          <cell r="AD8">
            <v>5</v>
          </cell>
          <cell r="AF8" t="str">
            <v>no</v>
          </cell>
          <cell r="AG8">
            <v>5</v>
          </cell>
          <cell r="AI8" t="str">
            <v>none</v>
          </cell>
          <cell r="AJ8">
            <v>5</v>
          </cell>
          <cell r="AL8" t="str">
            <v>none</v>
          </cell>
          <cell r="AN8">
            <v>0</v>
          </cell>
          <cell r="AO8">
            <v>1</v>
          </cell>
          <cell r="AQ8" t="str">
            <v>application approved for 9 dwellings (KET/2010/0481)</v>
          </cell>
          <cell r="AR8" t="str">
            <v>housing only</v>
          </cell>
        </row>
        <row r="9">
          <cell r="D9">
            <v>678</v>
          </cell>
          <cell r="I9">
            <v>40625</v>
          </cell>
          <cell r="J9" t="str">
            <v>Greenfield</v>
          </cell>
          <cell r="L9">
            <v>0.71748000000000001</v>
          </cell>
          <cell r="M9" t="str">
            <v>KBC 2011</v>
          </cell>
          <cell r="O9" t="str">
            <v>2-20 Bridle Road (gardens)</v>
          </cell>
          <cell r="Q9" t="str">
            <v>Burton Latimer</v>
          </cell>
          <cell r="R9" t="str">
            <v>Kettering</v>
          </cell>
          <cell r="S9" t="str">
            <v>NN15 5QP</v>
          </cell>
          <cell r="T9" t="str">
            <v>No</v>
          </cell>
          <cell r="U9" t="str">
            <v>None</v>
          </cell>
          <cell r="V9" t="str">
            <v>Open spaces (gardens?)</v>
          </cell>
          <cell r="W9" t="str">
            <v>Residential</v>
          </cell>
          <cell r="X9" t="str">
            <v>residential/rural</v>
          </cell>
          <cell r="Z9" t="str">
            <v>Yes</v>
          </cell>
          <cell r="AA9">
            <v>0</v>
          </cell>
          <cell r="AC9" t="str">
            <v>No</v>
          </cell>
          <cell r="AD9">
            <v>5</v>
          </cell>
          <cell r="AF9" t="str">
            <v>No</v>
          </cell>
          <cell r="AG9">
            <v>5</v>
          </cell>
          <cell r="AI9" t="str">
            <v>none</v>
          </cell>
          <cell r="AJ9">
            <v>5</v>
          </cell>
          <cell r="AL9" t="str">
            <v>none</v>
          </cell>
          <cell r="AN9">
            <v>0</v>
          </cell>
          <cell r="AO9">
            <v>1</v>
          </cell>
          <cell r="AP9" t="str">
            <v>major</v>
          </cell>
          <cell r="AQ9" t="str">
            <v>site access a constraint folowing approval of bungalow to 20 brindle road. Would require demolition of existing premises to west of Brindle Road</v>
          </cell>
          <cell r="AR9" t="str">
            <v>housing only</v>
          </cell>
        </row>
        <row r="10">
          <cell r="D10">
            <v>680</v>
          </cell>
          <cell r="I10">
            <v>40625</v>
          </cell>
          <cell r="J10" t="str">
            <v>PDL</v>
          </cell>
          <cell r="L10">
            <v>1.23194</v>
          </cell>
          <cell r="M10" t="str">
            <v>KBC 2011</v>
          </cell>
          <cell r="O10" t="str">
            <v>Lawrences Factory</v>
          </cell>
          <cell r="P10" t="str">
            <v>Gladstone Street</v>
          </cell>
          <cell r="Q10" t="str">
            <v>Desborough</v>
          </cell>
          <cell r="R10" t="str">
            <v>Kettering</v>
          </cell>
          <cell r="S10" t="str">
            <v>NN14 2QZ</v>
          </cell>
          <cell r="T10" t="str">
            <v>no</v>
          </cell>
          <cell r="U10" t="str">
            <v>none</v>
          </cell>
          <cell r="V10" t="str">
            <v>former Lawrences Factory, Oak Tree Pub, New Street Car parking, waste land</v>
          </cell>
          <cell r="W10" t="str">
            <v>residential</v>
          </cell>
          <cell r="X10" t="str">
            <v>urban</v>
          </cell>
          <cell r="Z10" t="str">
            <v>No</v>
          </cell>
          <cell r="AA10">
            <v>5</v>
          </cell>
          <cell r="AC10" t="str">
            <v>No</v>
          </cell>
          <cell r="AD10">
            <v>5</v>
          </cell>
          <cell r="AF10" t="str">
            <v>Yes</v>
          </cell>
          <cell r="AG10">
            <v>0</v>
          </cell>
          <cell r="AH10" t="str">
            <v>possible contamination from previous factory use</v>
          </cell>
          <cell r="AI10" t="str">
            <v>none</v>
          </cell>
          <cell r="AJ10">
            <v>5</v>
          </cell>
          <cell r="AL10" t="str">
            <v>Old Factory Buikdings, Oak Tree Pub, derlict housing to north west corner of site</v>
          </cell>
          <cell r="AN10">
            <v>0</v>
          </cell>
          <cell r="AO10">
            <v>1</v>
          </cell>
          <cell r="AP10" t="str">
            <v>moderate</v>
          </cell>
          <cell r="AR10" t="str">
            <v>mixed use devt</v>
          </cell>
        </row>
        <row r="11">
          <cell r="D11">
            <v>684</v>
          </cell>
          <cell r="I11">
            <v>40625</v>
          </cell>
          <cell r="J11" t="str">
            <v>Greenfield</v>
          </cell>
          <cell r="L11">
            <v>0.70788899999999999</v>
          </cell>
          <cell r="M11" t="str">
            <v>KBC 2011</v>
          </cell>
          <cell r="O11" t="str">
            <v>Land to the rear of</v>
          </cell>
          <cell r="P11" t="str">
            <v>71 Braybrook Road</v>
          </cell>
          <cell r="Q11" t="str">
            <v>Desborough</v>
          </cell>
          <cell r="R11" t="str">
            <v>Kettering</v>
          </cell>
          <cell r="S11" t="str">
            <v>NN14 2LW</v>
          </cell>
          <cell r="T11" t="str">
            <v>No</v>
          </cell>
          <cell r="U11" t="str">
            <v>None</v>
          </cell>
          <cell r="V11" t="str">
            <v>Back gardens (?)/ open spaces</v>
          </cell>
          <cell r="W11" t="str">
            <v>residential</v>
          </cell>
          <cell r="X11" t="str">
            <v>urban</v>
          </cell>
          <cell r="Z11" t="str">
            <v>no</v>
          </cell>
          <cell r="AA11">
            <v>5</v>
          </cell>
          <cell r="AC11" t="str">
            <v>yes</v>
          </cell>
          <cell r="AD11">
            <v>0</v>
          </cell>
          <cell r="AF11" t="str">
            <v>yes</v>
          </cell>
          <cell r="AG11">
            <v>0</v>
          </cell>
          <cell r="AH11" t="str">
            <v>Builder on adjoining site informed of old railway line</v>
          </cell>
          <cell r="AI11" t="str">
            <v>none</v>
          </cell>
          <cell r="AJ11">
            <v>5</v>
          </cell>
          <cell r="AL11" t="str">
            <v>old railway line?</v>
          </cell>
          <cell r="AN11">
            <v>0</v>
          </cell>
          <cell r="AO11">
            <v>1</v>
          </cell>
          <cell r="AR11" t="str">
            <v>housing only</v>
          </cell>
        </row>
        <row r="12">
          <cell r="D12">
            <v>686</v>
          </cell>
          <cell r="I12">
            <v>40625</v>
          </cell>
          <cell r="J12" t="str">
            <v>PDL</v>
          </cell>
          <cell r="L12">
            <v>2.7471100000000002</v>
          </cell>
          <cell r="M12" t="str">
            <v>KBC 2011</v>
          </cell>
          <cell r="O12" t="str">
            <v>Convent site</v>
          </cell>
          <cell r="P12" t="str">
            <v>Hall Lane</v>
          </cell>
          <cell r="Q12" t="str">
            <v>Kettering</v>
          </cell>
          <cell r="R12" t="str">
            <v>Kettering</v>
          </cell>
          <cell r="S12" t="str">
            <v>NN15 7LR</v>
          </cell>
          <cell r="T12" t="str">
            <v>NO</v>
          </cell>
          <cell r="U12" t="str">
            <v>Yes</v>
          </cell>
          <cell r="V12" t="str">
            <v>vacant land and buildings</v>
          </cell>
          <cell r="W12" t="str">
            <v>residential/open</v>
          </cell>
          <cell r="X12" t="str">
            <v>residential</v>
          </cell>
          <cell r="Z12" t="str">
            <v>no</v>
          </cell>
          <cell r="AA12">
            <v>5</v>
          </cell>
          <cell r="AC12" t="str">
            <v>no</v>
          </cell>
          <cell r="AD12">
            <v>5</v>
          </cell>
          <cell r="AF12" t="str">
            <v>no</v>
          </cell>
          <cell r="AG12">
            <v>5</v>
          </cell>
          <cell r="AI12" t="str">
            <v>none</v>
          </cell>
          <cell r="AJ12">
            <v>5</v>
          </cell>
          <cell r="AL12" t="str">
            <v>community facility</v>
          </cell>
          <cell r="AN12">
            <v>0</v>
          </cell>
          <cell r="AO12">
            <v>1</v>
          </cell>
          <cell r="AQ12" t="str">
            <v>KET/2008/0769 approved application for 58 dwellings plus part demolition and conversion to 2 additional dwellings</v>
          </cell>
          <cell r="AR12" t="str">
            <v>housing only</v>
          </cell>
        </row>
        <row r="13">
          <cell r="D13">
            <v>692</v>
          </cell>
          <cell r="I13">
            <v>40625</v>
          </cell>
          <cell r="J13" t="str">
            <v>PDL</v>
          </cell>
          <cell r="L13">
            <v>0.93002899999999999</v>
          </cell>
          <cell r="M13" t="str">
            <v>KBC 2011</v>
          </cell>
          <cell r="O13" t="str">
            <v>Rockingham Dene Site</v>
          </cell>
          <cell r="P13" t="str">
            <v>Furnace Lane</v>
          </cell>
          <cell r="Q13" t="str">
            <v>Kettering</v>
          </cell>
          <cell r="R13" t="str">
            <v>Kettering</v>
          </cell>
          <cell r="S13" t="str">
            <v>NN16 9FN</v>
          </cell>
          <cell r="T13" t="str">
            <v>No</v>
          </cell>
          <cell r="U13" t="str">
            <v>Approved subj to S106</v>
          </cell>
          <cell r="V13" t="str">
            <v>open spaces</v>
          </cell>
          <cell r="W13" t="str">
            <v>residential/open</v>
          </cell>
          <cell r="X13" t="str">
            <v>residential/urban</v>
          </cell>
          <cell r="Z13" t="str">
            <v>no</v>
          </cell>
          <cell r="AA13">
            <v>5</v>
          </cell>
          <cell r="AC13" t="str">
            <v>no</v>
          </cell>
          <cell r="AD13">
            <v>5</v>
          </cell>
          <cell r="AF13" t="str">
            <v>no</v>
          </cell>
          <cell r="AG13">
            <v>5</v>
          </cell>
          <cell r="AI13" t="str">
            <v>none</v>
          </cell>
          <cell r="AJ13">
            <v>5</v>
          </cell>
          <cell r="AN13">
            <v>0</v>
          </cell>
          <cell r="AO13">
            <v>1</v>
          </cell>
          <cell r="AQ13" t="str">
            <v>KET/2007/0990 agreed subject to S106 - 28 Units - affordable housing scheme</v>
          </cell>
          <cell r="AR13" t="str">
            <v>housing only</v>
          </cell>
        </row>
        <row r="14">
          <cell r="D14">
            <v>696</v>
          </cell>
          <cell r="I14">
            <v>40625</v>
          </cell>
          <cell r="J14" t="str">
            <v>PDL</v>
          </cell>
          <cell r="L14">
            <v>0.52495700000000001</v>
          </cell>
          <cell r="M14" t="str">
            <v>KBC 2011</v>
          </cell>
          <cell r="O14" t="str">
            <v>Land at the rear of</v>
          </cell>
          <cell r="P14" t="str">
            <v>66 The Headlands</v>
          </cell>
          <cell r="Q14" t="str">
            <v>Kettering</v>
          </cell>
          <cell r="R14" t="str">
            <v>Kettering</v>
          </cell>
          <cell r="S14" t="str">
            <v>NN15 6DG</v>
          </cell>
          <cell r="T14" t="str">
            <v>No</v>
          </cell>
          <cell r="U14" t="str">
            <v>none</v>
          </cell>
          <cell r="V14" t="str">
            <v>open/green space to the rear of residential properties</v>
          </cell>
          <cell r="W14" t="str">
            <v>residential</v>
          </cell>
          <cell r="X14" t="str">
            <v>residential</v>
          </cell>
          <cell r="Z14" t="str">
            <v>No</v>
          </cell>
          <cell r="AA14">
            <v>5</v>
          </cell>
          <cell r="AC14" t="str">
            <v>No</v>
          </cell>
          <cell r="AD14">
            <v>5</v>
          </cell>
          <cell r="AF14" t="str">
            <v>No</v>
          </cell>
          <cell r="AG14">
            <v>5</v>
          </cell>
          <cell r="AI14" t="str">
            <v>railway line in close proximity?</v>
          </cell>
          <cell r="AJ14" t="str">
            <v>CHECK</v>
          </cell>
          <cell r="AK14" t="str">
            <v>potential for mitigation?</v>
          </cell>
          <cell r="AL14" t="str">
            <v>none</v>
          </cell>
          <cell r="AN14">
            <v>0</v>
          </cell>
          <cell r="AO14">
            <v>1</v>
          </cell>
          <cell r="AQ14" t="str">
            <v>application for 5 dwellings approved on part of site (KET/2010/0280). Amend GIS/Yield accordingly</v>
          </cell>
          <cell r="AR14" t="str">
            <v>housing only</v>
          </cell>
        </row>
        <row r="15">
          <cell r="D15">
            <v>703</v>
          </cell>
          <cell r="E15" t="str">
            <v>New amendment from KBC - part of site has p/p fpr 8 dwellings so need replot and reassess - site visit not necessary though?</v>
          </cell>
          <cell r="F15" t="str">
            <v>Not needed</v>
          </cell>
          <cell r="T15" t="str">
            <v>Yes - protected allotments</v>
          </cell>
          <cell r="Z15" t="str">
            <v>No</v>
          </cell>
          <cell r="AA15">
            <v>5</v>
          </cell>
          <cell r="AC15" t="str">
            <v>Yes</v>
          </cell>
          <cell r="AD15">
            <v>0</v>
          </cell>
          <cell r="AF15" t="str">
            <v>No</v>
          </cell>
          <cell r="AG15">
            <v>5</v>
          </cell>
          <cell r="AI15" t="str">
            <v>None</v>
          </cell>
          <cell r="AJ15">
            <v>5</v>
          </cell>
          <cell r="AN15">
            <v>0</v>
          </cell>
          <cell r="AO15">
            <v>1</v>
          </cell>
          <cell r="AP15" t="str">
            <v>Significant</v>
          </cell>
          <cell r="AQ15" t="str">
            <v>Allotments so considered signifcant degree of constraints to housing</v>
          </cell>
          <cell r="AR15" t="str">
            <v>Housing only</v>
          </cell>
        </row>
        <row r="16">
          <cell r="D16">
            <v>707</v>
          </cell>
          <cell r="I16">
            <v>40625</v>
          </cell>
          <cell r="J16" t="str">
            <v>Greenfield</v>
          </cell>
          <cell r="M16" t="str">
            <v>KBC 2011</v>
          </cell>
          <cell r="O16" t="str">
            <v>Silver Acre allotments</v>
          </cell>
          <cell r="P16" t="str">
            <v>adj. Scott Road</v>
          </cell>
          <cell r="Q16" t="str">
            <v>Kettering</v>
          </cell>
          <cell r="R16" t="str">
            <v>Kettering</v>
          </cell>
          <cell r="S16" t="str">
            <v>NN16 9UJ</v>
          </cell>
          <cell r="T16" t="str">
            <v>Yes - as long term housing site</v>
          </cell>
          <cell r="U16" t="str">
            <v>None</v>
          </cell>
          <cell r="V16" t="str">
            <v>alllotments/open space</v>
          </cell>
          <cell r="W16" t="str">
            <v>residential/school fields</v>
          </cell>
          <cell r="X16" t="str">
            <v>residential</v>
          </cell>
          <cell r="Z16" t="str">
            <v>yes</v>
          </cell>
          <cell r="AA16">
            <v>0</v>
          </cell>
          <cell r="AC16" t="str">
            <v>no</v>
          </cell>
          <cell r="AD16">
            <v>5</v>
          </cell>
          <cell r="AF16" t="str">
            <v>no</v>
          </cell>
          <cell r="AG16">
            <v>5</v>
          </cell>
          <cell r="AI16" t="str">
            <v>none</v>
          </cell>
          <cell r="AJ16">
            <v>5</v>
          </cell>
          <cell r="AL16" t="str">
            <v>none</v>
          </cell>
          <cell r="AN16">
            <v>0</v>
          </cell>
          <cell r="AO16">
            <v>1</v>
          </cell>
          <cell r="AP16" t="str">
            <v>moderate</v>
          </cell>
          <cell r="AQ16" t="str">
            <v>loss of open space (allotments)</v>
          </cell>
          <cell r="AR16" t="str">
            <v>housing only</v>
          </cell>
        </row>
        <row r="17">
          <cell r="D17">
            <v>708</v>
          </cell>
        </row>
        <row r="18">
          <cell r="D18">
            <v>709</v>
          </cell>
          <cell r="I18">
            <v>40625</v>
          </cell>
          <cell r="J18" t="str">
            <v>PDL</v>
          </cell>
          <cell r="L18">
            <v>0.69895700000000005</v>
          </cell>
          <cell r="M18" t="str">
            <v>KBC 2011</v>
          </cell>
          <cell r="O18" t="str">
            <v>Newlands Phase 1</v>
          </cell>
          <cell r="Q18" t="str">
            <v>Kettering</v>
          </cell>
          <cell r="R18" t="str">
            <v>Kettering</v>
          </cell>
          <cell r="S18" t="str">
            <v>NN16 8JA</v>
          </cell>
          <cell r="U18" t="str">
            <v>none</v>
          </cell>
          <cell r="V18" t="str">
            <v>retail</v>
          </cell>
          <cell r="W18" t="str">
            <v>retail</v>
          </cell>
          <cell r="X18" t="str">
            <v>retail/urban</v>
          </cell>
          <cell r="Z18" t="str">
            <v>NO</v>
          </cell>
          <cell r="AA18">
            <v>5</v>
          </cell>
          <cell r="AC18" t="str">
            <v>NO</v>
          </cell>
          <cell r="AD18">
            <v>5</v>
          </cell>
          <cell r="AF18" t="str">
            <v>no</v>
          </cell>
          <cell r="AG18">
            <v>5</v>
          </cell>
          <cell r="AI18" t="str">
            <v>NONE</v>
          </cell>
          <cell r="AJ18">
            <v>5</v>
          </cell>
          <cell r="AL18" t="str">
            <v>NONE</v>
          </cell>
          <cell r="AM18" t="str">
            <v>NONE</v>
          </cell>
          <cell r="AN18">
            <v>0</v>
          </cell>
          <cell r="AO18">
            <v>1</v>
          </cell>
        </row>
        <row r="19">
          <cell r="D19">
            <v>710</v>
          </cell>
        </row>
        <row r="20">
          <cell r="D20">
            <v>713</v>
          </cell>
        </row>
        <row r="21">
          <cell r="D21">
            <v>714</v>
          </cell>
          <cell r="T21" t="str">
            <v>No</v>
          </cell>
          <cell r="Z21" t="str">
            <v>No</v>
          </cell>
          <cell r="AA21">
            <v>5</v>
          </cell>
          <cell r="AC21" t="str">
            <v>No</v>
          </cell>
          <cell r="AD21">
            <v>5</v>
          </cell>
          <cell r="AF21" t="str">
            <v>No</v>
          </cell>
          <cell r="AG21">
            <v>5</v>
          </cell>
          <cell r="AI21" t="str">
            <v>None</v>
          </cell>
          <cell r="AJ21">
            <v>5</v>
          </cell>
          <cell r="AN21">
            <v>0</v>
          </cell>
          <cell r="AO21">
            <v>1</v>
          </cell>
          <cell r="AP21" t="str">
            <v>none</v>
          </cell>
          <cell r="AR21" t="str">
            <v>housing</v>
          </cell>
        </row>
        <row r="22">
          <cell r="D22">
            <v>715</v>
          </cell>
        </row>
        <row r="23">
          <cell r="D23">
            <v>717</v>
          </cell>
        </row>
        <row r="24">
          <cell r="D24">
            <v>718</v>
          </cell>
        </row>
        <row r="25">
          <cell r="D25">
            <v>716</v>
          </cell>
          <cell r="E25" t="str">
            <v>Information update from KBC - no need for site visit</v>
          </cell>
          <cell r="F25" t="str">
            <v>Not needed</v>
          </cell>
          <cell r="T25" t="str">
            <v>No</v>
          </cell>
          <cell r="Z25" t="str">
            <v>No</v>
          </cell>
          <cell r="AA25">
            <v>5</v>
          </cell>
          <cell r="AC25" t="str">
            <v>No</v>
          </cell>
          <cell r="AD25">
            <v>5</v>
          </cell>
          <cell r="AF25" t="str">
            <v>No</v>
          </cell>
          <cell r="AG25">
            <v>5</v>
          </cell>
          <cell r="AI25" t="str">
            <v>None</v>
          </cell>
          <cell r="AJ25">
            <v>5</v>
          </cell>
          <cell r="AN25">
            <v>0</v>
          </cell>
          <cell r="AO25">
            <v>1</v>
          </cell>
          <cell r="AP25" t="str">
            <v>moderate</v>
          </cell>
          <cell r="AQ25" t="str">
            <v>existing uses would need to relocate</v>
          </cell>
          <cell r="AR25" t="str">
            <v>Housing only</v>
          </cell>
        </row>
        <row r="26">
          <cell r="D26">
            <v>721</v>
          </cell>
          <cell r="I26">
            <v>40625</v>
          </cell>
          <cell r="J26" t="str">
            <v>Greenfield</v>
          </cell>
          <cell r="M26" t="str">
            <v>KBC 2011</v>
          </cell>
          <cell r="O26" t="str">
            <v>Western Quarter Site I</v>
          </cell>
          <cell r="P26" t="str">
            <v>Off Meadow Road</v>
          </cell>
          <cell r="Q26" t="str">
            <v>Kettering</v>
          </cell>
          <cell r="R26" t="str">
            <v>Kettering</v>
          </cell>
          <cell r="S26" t="str">
            <v>NN16 8TF</v>
          </cell>
          <cell r="T26" t="str">
            <v>No</v>
          </cell>
          <cell r="U26" t="str">
            <v>None</v>
          </cell>
          <cell r="V26" t="str">
            <v>open spaces</v>
          </cell>
          <cell r="W26" t="str">
            <v>retail/residential</v>
          </cell>
          <cell r="X26" t="str">
            <v>open/retail/residenial</v>
          </cell>
          <cell r="Y26" t="str">
            <v>Proposed AAP site NRQ10</v>
          </cell>
          <cell r="Z26" t="str">
            <v>No</v>
          </cell>
          <cell r="AA26">
            <v>5</v>
          </cell>
          <cell r="AC26" t="str">
            <v>no</v>
          </cell>
          <cell r="AD26">
            <v>5</v>
          </cell>
          <cell r="AF26" t="str">
            <v>no</v>
          </cell>
          <cell r="AG26">
            <v>5</v>
          </cell>
          <cell r="AI26" t="str">
            <v>none</v>
          </cell>
          <cell r="AJ26">
            <v>5</v>
          </cell>
          <cell r="AL26" t="str">
            <v>none</v>
          </cell>
          <cell r="AN26">
            <v>0</v>
          </cell>
          <cell r="AO26">
            <v>1</v>
          </cell>
          <cell r="AP26" t="str">
            <v>none</v>
          </cell>
          <cell r="AQ26" t="str">
            <v>proposed AAP Site NRQ10 which proposes 94 dwellings - amend yield and GIS accordingly. None - open space but town centre AAP allocation NRQ10</v>
          </cell>
          <cell r="AR26" t="str">
            <v>housing only</v>
          </cell>
        </row>
        <row r="27">
          <cell r="D27">
            <v>727</v>
          </cell>
          <cell r="T27" t="str">
            <v>No</v>
          </cell>
          <cell r="Z27" t="str">
            <v>No</v>
          </cell>
          <cell r="AA27">
            <v>5</v>
          </cell>
          <cell r="AC27" t="str">
            <v>No</v>
          </cell>
          <cell r="AD27">
            <v>5</v>
          </cell>
          <cell r="AF27" t="str">
            <v>No</v>
          </cell>
          <cell r="AG27">
            <v>5</v>
          </cell>
          <cell r="AI27" t="str">
            <v>Adjacent to bus depot but this is allocated for housing in TCAAP</v>
          </cell>
          <cell r="AJ27">
            <v>3</v>
          </cell>
          <cell r="AN27">
            <v>0</v>
          </cell>
          <cell r="AO27">
            <v>1</v>
          </cell>
          <cell r="AP27" t="str">
            <v>moderate</v>
          </cell>
          <cell r="AQ27" t="str">
            <v>Existing development but presumably if site is redeveloped it would be for the whole site - therefore: 100%. Site is already developed so site would need to become available again to redevelop</v>
          </cell>
          <cell r="AR27" t="str">
            <v>housing</v>
          </cell>
        </row>
        <row r="28">
          <cell r="D28">
            <v>731</v>
          </cell>
          <cell r="I28">
            <v>40625</v>
          </cell>
          <cell r="J28" t="str">
            <v>PDL</v>
          </cell>
          <cell r="L28">
            <v>1.43207</v>
          </cell>
          <cell r="M28" t="str">
            <v>KBC 2011</v>
          </cell>
          <cell r="O28" t="str">
            <v>Tresham College</v>
          </cell>
          <cell r="P28" t="str">
            <v>St Mary's Road</v>
          </cell>
          <cell r="Q28" t="str">
            <v>Kettering</v>
          </cell>
          <cell r="R28" t="str">
            <v>Kettering</v>
          </cell>
          <cell r="S28" t="str">
            <v>NN15 7BS</v>
          </cell>
          <cell r="T28" t="str">
            <v>No</v>
          </cell>
          <cell r="U28" t="str">
            <v>Yes</v>
          </cell>
          <cell r="V28" t="str">
            <v>vacant college buildings</v>
          </cell>
          <cell r="W28" t="str">
            <v>residential</v>
          </cell>
          <cell r="X28" t="str">
            <v>residential</v>
          </cell>
          <cell r="Y28" t="str">
            <v>former Tresham College site</v>
          </cell>
          <cell r="Z28" t="str">
            <v>No</v>
          </cell>
          <cell r="AA28">
            <v>5</v>
          </cell>
          <cell r="AC28" t="str">
            <v>No</v>
          </cell>
          <cell r="AD28">
            <v>5</v>
          </cell>
          <cell r="AF28" t="str">
            <v>No</v>
          </cell>
          <cell r="AG28">
            <v>5</v>
          </cell>
          <cell r="AI28" t="str">
            <v>none</v>
          </cell>
          <cell r="AJ28">
            <v>5</v>
          </cell>
          <cell r="AL28" t="str">
            <v>former college buildings</v>
          </cell>
          <cell r="AN28">
            <v>0</v>
          </cell>
          <cell r="AO28">
            <v>1</v>
          </cell>
          <cell r="AQ28" t="str">
            <v>site occupied by former college buildings but assumption is that these will be removed in comprehensive redevelopment</v>
          </cell>
        </row>
        <row r="29">
          <cell r="D29">
            <v>737</v>
          </cell>
          <cell r="T29" t="str">
            <v>No</v>
          </cell>
          <cell r="Z29" t="str">
            <v>No</v>
          </cell>
          <cell r="AA29">
            <v>5</v>
          </cell>
          <cell r="AC29" t="str">
            <v>No</v>
          </cell>
          <cell r="AD29">
            <v>5</v>
          </cell>
          <cell r="AF29" t="str">
            <v>No</v>
          </cell>
          <cell r="AG29">
            <v>5</v>
          </cell>
          <cell r="AI29" t="str">
            <v>None</v>
          </cell>
          <cell r="AJ29">
            <v>5</v>
          </cell>
          <cell r="AN29">
            <v>0</v>
          </cell>
          <cell r="AO29">
            <v>1</v>
          </cell>
          <cell r="AP29" t="str">
            <v>low</v>
          </cell>
          <cell r="AR29" t="str">
            <v>mixed</v>
          </cell>
        </row>
        <row r="30">
          <cell r="D30">
            <v>740</v>
          </cell>
          <cell r="I30">
            <v>40625</v>
          </cell>
          <cell r="J30" t="str">
            <v>PDL</v>
          </cell>
          <cell r="M30" t="str">
            <v>KBC 2011</v>
          </cell>
          <cell r="O30" t="str">
            <v>Land at</v>
          </cell>
          <cell r="P30" t="str">
            <v>Butchers Lane</v>
          </cell>
          <cell r="Q30" t="str">
            <v>Pytchley</v>
          </cell>
          <cell r="R30" t="str">
            <v>Kettering</v>
          </cell>
          <cell r="T30" t="str">
            <v>No</v>
          </cell>
          <cell r="U30" t="str">
            <v>Yes</v>
          </cell>
          <cell r="V30" t="str">
            <v>farm/agricultural</v>
          </cell>
          <cell r="W30" t="str">
            <v>rural</v>
          </cell>
          <cell r="X30" t="str">
            <v>residential</v>
          </cell>
          <cell r="Z30" t="str">
            <v>no</v>
          </cell>
          <cell r="AA30">
            <v>5</v>
          </cell>
          <cell r="AC30" t="str">
            <v>no</v>
          </cell>
          <cell r="AD30">
            <v>5</v>
          </cell>
          <cell r="AF30" t="str">
            <v>no</v>
          </cell>
          <cell r="AG30">
            <v>5</v>
          </cell>
          <cell r="AI30" t="str">
            <v>none</v>
          </cell>
          <cell r="AJ30">
            <v>5</v>
          </cell>
          <cell r="AL30" t="str">
            <v xml:space="preserve">farm buildings </v>
          </cell>
          <cell r="AN30">
            <v>0</v>
          </cell>
          <cell r="AO30">
            <v>1</v>
          </cell>
          <cell r="AP30" t="str">
            <v>low</v>
          </cell>
          <cell r="AQ30" t="str">
            <v>assume farm buildings would be removed to permit comprehensive redevelopment of site, hence 100% capacity</v>
          </cell>
          <cell r="AR30" t="str">
            <v>housing only</v>
          </cell>
        </row>
        <row r="31">
          <cell r="D31">
            <v>744</v>
          </cell>
          <cell r="I31">
            <v>40625</v>
          </cell>
          <cell r="J31" t="str">
            <v>Greenfield</v>
          </cell>
          <cell r="L31">
            <v>0.86055099999999995</v>
          </cell>
          <cell r="M31" t="str">
            <v>KBC 2011</v>
          </cell>
          <cell r="O31" t="str">
            <v xml:space="preserve">Rear gardens and properties of </v>
          </cell>
          <cell r="P31" t="str">
            <v>Shotwell Mill Lane</v>
          </cell>
          <cell r="Q31" t="str">
            <v>Rothwell</v>
          </cell>
          <cell r="R31" t="str">
            <v>Kettering</v>
          </cell>
          <cell r="S31" t="str">
            <v>NN14 6HJ</v>
          </cell>
          <cell r="T31" t="str">
            <v>No</v>
          </cell>
          <cell r="U31" t="str">
            <v>none</v>
          </cell>
          <cell r="V31" t="str">
            <v>open spaces/agricultural (allotments)</v>
          </cell>
          <cell r="W31" t="str">
            <v>residential</v>
          </cell>
          <cell r="X31" t="str">
            <v>rural</v>
          </cell>
          <cell r="Z31" t="str">
            <v>No</v>
          </cell>
          <cell r="AA31">
            <v>5</v>
          </cell>
          <cell r="AB31" t="str">
            <v>shotwell mill lane unadopted road?</v>
          </cell>
          <cell r="AC31" t="str">
            <v>No</v>
          </cell>
          <cell r="AD31">
            <v>5</v>
          </cell>
          <cell r="AF31" t="str">
            <v>No</v>
          </cell>
          <cell r="AG31">
            <v>5</v>
          </cell>
          <cell r="AI31" t="str">
            <v>None</v>
          </cell>
          <cell r="AJ31">
            <v>5</v>
          </cell>
          <cell r="AL31" t="str">
            <v>none</v>
          </cell>
          <cell r="AN31">
            <v>0</v>
          </cell>
          <cell r="AO31">
            <v>1</v>
          </cell>
          <cell r="AP31" t="str">
            <v>moderate</v>
          </cell>
          <cell r="AQ31" t="str">
            <v>existing allotments, although potential to relocate these further north</v>
          </cell>
          <cell r="AR31" t="str">
            <v>housing only</v>
          </cell>
        </row>
        <row r="32">
          <cell r="D32">
            <v>769</v>
          </cell>
          <cell r="I32">
            <v>40625</v>
          </cell>
          <cell r="J32" t="str">
            <v>Greenfield</v>
          </cell>
          <cell r="L32">
            <v>3.6614800000000001</v>
          </cell>
          <cell r="M32" t="str">
            <v>KBC 2011</v>
          </cell>
          <cell r="O32" t="str">
            <v>Land off</v>
          </cell>
          <cell r="P32" t="str">
            <v>Linley Drive</v>
          </cell>
          <cell r="Q32" t="str">
            <v>Desborough</v>
          </cell>
          <cell r="R32" t="str">
            <v>Kettering</v>
          </cell>
          <cell r="S32" t="str">
            <v>NN14 2LF</v>
          </cell>
          <cell r="T32" t="str">
            <v>No</v>
          </cell>
          <cell r="U32" t="str">
            <v>None</v>
          </cell>
          <cell r="V32" t="str">
            <v>open spaces</v>
          </cell>
          <cell r="W32" t="str">
            <v>residential</v>
          </cell>
          <cell r="X32" t="str">
            <v>urban</v>
          </cell>
          <cell r="Z32" t="str">
            <v>Yes</v>
          </cell>
          <cell r="AA32">
            <v>0</v>
          </cell>
          <cell r="AC32" t="str">
            <v>no</v>
          </cell>
          <cell r="AD32">
            <v>5</v>
          </cell>
          <cell r="AF32" t="str">
            <v>no</v>
          </cell>
          <cell r="AG32">
            <v>5</v>
          </cell>
          <cell r="AI32" t="str">
            <v>railway</v>
          </cell>
          <cell r="AJ32" t="str">
            <v>CHECK</v>
          </cell>
          <cell r="AK32" t="str">
            <v>potential for mitigation?</v>
          </cell>
          <cell r="AN32">
            <v>0</v>
          </cell>
          <cell r="AO32">
            <v>1</v>
          </cell>
          <cell r="AR32" t="str">
            <v>housing only</v>
          </cell>
        </row>
        <row r="33">
          <cell r="D33">
            <v>775</v>
          </cell>
          <cell r="E33" t="str">
            <v>JPU has amended polygon on basis of KBC update. Will need reassess in terms of GIS analysis etc but do not consider Tyms site assessment scores would differ. No need for KBC revisit</v>
          </cell>
          <cell r="F33" t="str">
            <v>Not needed</v>
          </cell>
          <cell r="T33" t="str">
            <v>No</v>
          </cell>
          <cell r="Z33" t="str">
            <v>No</v>
          </cell>
          <cell r="AA33">
            <v>5</v>
          </cell>
          <cell r="AC33" t="str">
            <v>No</v>
          </cell>
          <cell r="AD33">
            <v>5</v>
          </cell>
          <cell r="AF33" t="str">
            <v>Yes</v>
          </cell>
          <cell r="AG33">
            <v>0</v>
          </cell>
          <cell r="AI33" t="str">
            <v>None</v>
          </cell>
          <cell r="AJ33">
            <v>5</v>
          </cell>
          <cell r="AN33">
            <v>0</v>
          </cell>
          <cell r="AO33">
            <v>1</v>
          </cell>
          <cell r="AP33" t="str">
            <v>moderate</v>
          </cell>
          <cell r="AQ33" t="str">
            <v>existing uses would need to relocate</v>
          </cell>
          <cell r="AR33" t="str">
            <v>Housing only</v>
          </cell>
        </row>
        <row r="34">
          <cell r="D34">
            <v>937</v>
          </cell>
          <cell r="I34">
            <v>40625</v>
          </cell>
          <cell r="J34" t="str">
            <v>Greenfield</v>
          </cell>
          <cell r="L34">
            <v>3.75231</v>
          </cell>
          <cell r="M34" t="str">
            <v>KBC 2011</v>
          </cell>
          <cell r="O34" t="str">
            <v>Land south of Harrington Road</v>
          </cell>
          <cell r="Q34" t="str">
            <v>Rothwell</v>
          </cell>
          <cell r="R34" t="str">
            <v>Kettering</v>
          </cell>
          <cell r="S34" t="str">
            <v>NN14 6AH</v>
          </cell>
          <cell r="T34" t="str">
            <v>No</v>
          </cell>
          <cell r="U34" t="str">
            <v>Yes</v>
          </cell>
          <cell r="V34" t="str">
            <v>open space</v>
          </cell>
          <cell r="W34" t="str">
            <v>residential</v>
          </cell>
          <cell r="X34" t="str">
            <v>rural</v>
          </cell>
          <cell r="Z34" t="str">
            <v>no</v>
          </cell>
          <cell r="AA34">
            <v>5</v>
          </cell>
          <cell r="AC34" t="str">
            <v>Yes</v>
          </cell>
          <cell r="AD34">
            <v>0</v>
          </cell>
          <cell r="AF34" t="str">
            <v>no</v>
          </cell>
          <cell r="AG34">
            <v>5</v>
          </cell>
          <cell r="AI34" t="str">
            <v>Yes - A14 (MAJOR)</v>
          </cell>
          <cell r="AJ34">
            <v>0</v>
          </cell>
          <cell r="AL34" t="str">
            <v>none</v>
          </cell>
          <cell r="AN34">
            <v>0</v>
          </cell>
          <cell r="AO34">
            <v>1</v>
          </cell>
          <cell r="AR34" t="str">
            <v>housing only</v>
          </cell>
        </row>
        <row r="35">
          <cell r="D35">
            <v>958</v>
          </cell>
          <cell r="I35">
            <v>40625</v>
          </cell>
          <cell r="J35" t="str">
            <v>Greenfield</v>
          </cell>
          <cell r="L35">
            <v>6.6738099999999996</v>
          </cell>
          <cell r="M35" t="str">
            <v>KBC 2011 &amp; AGENT</v>
          </cell>
          <cell r="O35" t="str">
            <v>Land off Harborough Road</v>
          </cell>
          <cell r="Q35" t="str">
            <v>Desborough</v>
          </cell>
          <cell r="R35" t="str">
            <v>Kettering</v>
          </cell>
          <cell r="S35" t="str">
            <v>NN14 2TY</v>
          </cell>
          <cell r="T35" t="str">
            <v>No</v>
          </cell>
          <cell r="U35" t="str">
            <v>None</v>
          </cell>
          <cell r="V35" t="str">
            <v>open space</v>
          </cell>
          <cell r="W35" t="str">
            <v>residential</v>
          </cell>
          <cell r="X35" t="str">
            <v>rural</v>
          </cell>
          <cell r="Z35" t="str">
            <v>Yes</v>
          </cell>
          <cell r="AA35">
            <v>0</v>
          </cell>
          <cell r="AC35" t="str">
            <v>Yes</v>
          </cell>
          <cell r="AD35">
            <v>0</v>
          </cell>
          <cell r="AF35" t="str">
            <v>No</v>
          </cell>
          <cell r="AG35">
            <v>5</v>
          </cell>
          <cell r="AI35" t="str">
            <v>none</v>
          </cell>
          <cell r="AJ35">
            <v>5</v>
          </cell>
          <cell r="AK35" t="str">
            <v>Employment sites (industrial estate?) opposite but this is no real concern</v>
          </cell>
          <cell r="AL35" t="str">
            <v>none</v>
          </cell>
          <cell r="AN35">
            <v>0</v>
          </cell>
          <cell r="AO35">
            <v>1</v>
          </cell>
          <cell r="AP35" t="str">
            <v>low</v>
          </cell>
          <cell r="AR35" t="str">
            <v>housing only</v>
          </cell>
        </row>
        <row r="36">
          <cell r="D36">
            <v>983</v>
          </cell>
          <cell r="I36">
            <v>40625</v>
          </cell>
          <cell r="J36" t="str">
            <v>Greenfield</v>
          </cell>
          <cell r="L36">
            <v>3.5640499999999999</v>
          </cell>
          <cell r="M36" t="str">
            <v>KBC 2011</v>
          </cell>
          <cell r="O36" t="str">
            <v>Land at Gate Lane</v>
          </cell>
          <cell r="Q36" t="str">
            <v>Broughton</v>
          </cell>
          <cell r="R36" t="str">
            <v>Kettering</v>
          </cell>
          <cell r="S36" t="str">
            <v>NN14 1SL</v>
          </cell>
          <cell r="T36" t="str">
            <v>no</v>
          </cell>
          <cell r="U36" t="str">
            <v>None</v>
          </cell>
          <cell r="V36" t="str">
            <v>Open spaces</v>
          </cell>
          <cell r="W36" t="str">
            <v>residential</v>
          </cell>
          <cell r="X36" t="str">
            <v>rural</v>
          </cell>
          <cell r="Z36" t="str">
            <v>no</v>
          </cell>
          <cell r="AA36">
            <v>5</v>
          </cell>
          <cell r="AC36" t="str">
            <v>no</v>
          </cell>
          <cell r="AD36">
            <v>5</v>
          </cell>
          <cell r="AF36" t="str">
            <v>no</v>
          </cell>
          <cell r="AG36">
            <v>5</v>
          </cell>
          <cell r="AH36" t="str">
            <v>topography - significant slope from SW to NE</v>
          </cell>
          <cell r="AI36" t="str">
            <v>none</v>
          </cell>
          <cell r="AJ36">
            <v>5</v>
          </cell>
          <cell r="AL36" t="str">
            <v>none</v>
          </cell>
          <cell r="AN36">
            <v>0</v>
          </cell>
          <cell r="AO36">
            <v>1</v>
          </cell>
          <cell r="AP36" t="str">
            <v>significant</v>
          </cell>
          <cell r="AR36" t="str">
            <v>houisng only</v>
          </cell>
        </row>
        <row r="37">
          <cell r="D37">
            <v>1000</v>
          </cell>
          <cell r="I37">
            <v>40260</v>
          </cell>
          <cell r="J37" t="str">
            <v>Greenfield</v>
          </cell>
          <cell r="L37">
            <v>3.3987099999999999</v>
          </cell>
          <cell r="M37" t="str">
            <v>KBC 2011</v>
          </cell>
          <cell r="O37" t="str">
            <v>Land to the north west of Burton latimer</v>
          </cell>
          <cell r="P37" t="str">
            <v>Hogs Hollow, Hawthorn Road</v>
          </cell>
          <cell r="Q37" t="str">
            <v>Burton Latimer</v>
          </cell>
          <cell r="R37" t="str">
            <v>Kettering</v>
          </cell>
          <cell r="S37" t="str">
            <v>NN15 5RD</v>
          </cell>
          <cell r="T37" t="str">
            <v>No</v>
          </cell>
          <cell r="U37" t="str">
            <v>Yes</v>
          </cell>
          <cell r="V37" t="str">
            <v>open spaces</v>
          </cell>
          <cell r="W37" t="str">
            <v>open spaces, residential, garden centre</v>
          </cell>
          <cell r="X37" t="str">
            <v>residential.rural</v>
          </cell>
          <cell r="Z37" t="str">
            <v>no</v>
          </cell>
          <cell r="AA37">
            <v>5</v>
          </cell>
          <cell r="AC37" t="str">
            <v>no</v>
          </cell>
          <cell r="AD37">
            <v>5</v>
          </cell>
          <cell r="AF37" t="str">
            <v>no</v>
          </cell>
          <cell r="AG37">
            <v>5</v>
          </cell>
          <cell r="AI37" t="str">
            <v>none</v>
          </cell>
          <cell r="AJ37">
            <v>5</v>
          </cell>
          <cell r="AL37" t="str">
            <v>none</v>
          </cell>
          <cell r="AN37">
            <v>0</v>
          </cell>
          <cell r="AO37">
            <v>1</v>
          </cell>
          <cell r="AQ37" t="str">
            <v>application approved for 80 dwellimgs (KET/2010/0654)</v>
          </cell>
          <cell r="AR37" t="str">
            <v>housing only</v>
          </cell>
        </row>
        <row r="38">
          <cell r="D38">
            <v>1002</v>
          </cell>
          <cell r="I38">
            <v>40625</v>
          </cell>
          <cell r="J38" t="str">
            <v>Greenfield</v>
          </cell>
          <cell r="L38">
            <v>2.3657400000000002</v>
          </cell>
          <cell r="M38" t="str">
            <v>KBC 2011</v>
          </cell>
          <cell r="O38" t="str">
            <v>Finedon Road</v>
          </cell>
          <cell r="P38" t="str">
            <v>Finedon Road</v>
          </cell>
          <cell r="Q38" t="str">
            <v>Burton Latimer</v>
          </cell>
          <cell r="R38" t="str">
            <v>Kettering</v>
          </cell>
          <cell r="S38" t="str">
            <v>NN15 5PZ</v>
          </cell>
          <cell r="T38" t="str">
            <v>No</v>
          </cell>
          <cell r="U38" t="str">
            <v>None</v>
          </cell>
          <cell r="V38" t="str">
            <v>Open spaces</v>
          </cell>
          <cell r="W38" t="str">
            <v>rural/open/residential</v>
          </cell>
          <cell r="X38" t="str">
            <v>rural/open/residential</v>
          </cell>
          <cell r="Z38" t="str">
            <v>No</v>
          </cell>
          <cell r="AA38">
            <v>5</v>
          </cell>
          <cell r="AC38" t="str">
            <v>No</v>
          </cell>
          <cell r="AD38">
            <v>5</v>
          </cell>
          <cell r="AF38" t="str">
            <v>No</v>
          </cell>
          <cell r="AG38">
            <v>5</v>
          </cell>
          <cell r="AI38" t="str">
            <v>None</v>
          </cell>
          <cell r="AJ38">
            <v>5</v>
          </cell>
          <cell r="AL38" t="str">
            <v>none</v>
          </cell>
          <cell r="AN38">
            <v>0</v>
          </cell>
          <cell r="AO38">
            <v>1</v>
          </cell>
          <cell r="AP38" t="str">
            <v>moderate</v>
          </cell>
          <cell r="AQ38" t="str">
            <v>site slopes down to watercourse. Parts of site in flood zone 2 and 3 - need check effects of this on proportion of site available for housing</v>
          </cell>
          <cell r="AR38" t="str">
            <v>housing only</v>
          </cell>
        </row>
        <row r="39">
          <cell r="D39">
            <v>1003</v>
          </cell>
          <cell r="I39">
            <v>40625</v>
          </cell>
          <cell r="J39" t="str">
            <v>Greenfield</v>
          </cell>
          <cell r="L39">
            <v>19.802</v>
          </cell>
          <cell r="M39" t="str">
            <v>KBC 2011</v>
          </cell>
          <cell r="O39" t="str">
            <v>Land West of Polwell Lane</v>
          </cell>
          <cell r="Q39" t="str">
            <v>Barton Seagrave</v>
          </cell>
          <cell r="R39" t="str">
            <v>Kettering</v>
          </cell>
          <cell r="S39" t="str">
            <v>NN15 6UU</v>
          </cell>
          <cell r="T39" t="str">
            <v>No</v>
          </cell>
          <cell r="U39" t="str">
            <v>Yes</v>
          </cell>
          <cell r="V39" t="str">
            <v>open spaces</v>
          </cell>
          <cell r="W39" t="str">
            <v>rural/open/residential</v>
          </cell>
          <cell r="X39" t="str">
            <v>residential</v>
          </cell>
          <cell r="Z39" t="str">
            <v>No</v>
          </cell>
          <cell r="AA39">
            <v>5</v>
          </cell>
          <cell r="AC39" t="str">
            <v>yes</v>
          </cell>
          <cell r="AD39">
            <v>0</v>
          </cell>
          <cell r="AF39" t="str">
            <v>no</v>
          </cell>
          <cell r="AG39">
            <v>5</v>
          </cell>
          <cell r="AI39" t="str">
            <v>none</v>
          </cell>
          <cell r="AJ39">
            <v>5</v>
          </cell>
          <cell r="AN39">
            <v>0</v>
          </cell>
          <cell r="AO39">
            <v>1</v>
          </cell>
          <cell r="AR39" t="str">
            <v>housing only</v>
          </cell>
        </row>
        <row r="40">
          <cell r="D40">
            <v>1006</v>
          </cell>
          <cell r="I40">
            <v>40625</v>
          </cell>
          <cell r="J40" t="str">
            <v>Greenfield</v>
          </cell>
          <cell r="L40">
            <v>16.695</v>
          </cell>
          <cell r="M40" t="str">
            <v>KBC 2011</v>
          </cell>
          <cell r="O40" t="str">
            <v>Land West of Kettering</v>
          </cell>
          <cell r="P40" t="str">
            <v>Immediately east of A14, boundee by Gypsy Lane</v>
          </cell>
          <cell r="Q40" t="str">
            <v>Kettering</v>
          </cell>
          <cell r="R40" t="str">
            <v>Kettering</v>
          </cell>
          <cell r="S40" t="str">
            <v>NN16 6UB</v>
          </cell>
          <cell r="T40" t="str">
            <v>No</v>
          </cell>
          <cell r="U40" t="str">
            <v>None</v>
          </cell>
          <cell r="V40" t="str">
            <v>open spaces</v>
          </cell>
          <cell r="W40" t="str">
            <v>residential</v>
          </cell>
          <cell r="X40" t="str">
            <v>residential/open spaces</v>
          </cell>
          <cell r="Z40" t="str">
            <v>No</v>
          </cell>
          <cell r="AA40">
            <v>5</v>
          </cell>
          <cell r="AC40" t="str">
            <v>Yes</v>
          </cell>
          <cell r="AD40">
            <v>0</v>
          </cell>
          <cell r="AF40" t="str">
            <v>no</v>
          </cell>
          <cell r="AG40">
            <v>5</v>
          </cell>
          <cell r="AI40" t="str">
            <v>Yes</v>
          </cell>
          <cell r="AJ40">
            <v>0</v>
          </cell>
          <cell r="AK40" t="str">
            <v>A14</v>
          </cell>
          <cell r="AL40" t="str">
            <v>Pylons, Gas mains</v>
          </cell>
          <cell r="AM40" t="str">
            <v>uneven slopes (quite steep in places)</v>
          </cell>
          <cell r="AN40">
            <v>0.25</v>
          </cell>
          <cell r="AO40">
            <v>0.75</v>
          </cell>
          <cell r="AP40" t="str">
            <v>moderate/significant</v>
          </cell>
          <cell r="AQ40" t="str">
            <v>cost of moving pylons considered moderate/significant</v>
          </cell>
          <cell r="AR40" t="str">
            <v>housing only</v>
          </cell>
        </row>
        <row r="41">
          <cell r="D41">
            <v>1021</v>
          </cell>
          <cell r="I41">
            <v>40625</v>
          </cell>
          <cell r="J41" t="str">
            <v>PDL</v>
          </cell>
          <cell r="L41">
            <v>1.0542100000000001</v>
          </cell>
          <cell r="M41" t="str">
            <v>KBC 2011</v>
          </cell>
          <cell r="O41" t="str">
            <v>Thurston Drive Extension</v>
          </cell>
          <cell r="Q41" t="str">
            <v>Kettering</v>
          </cell>
          <cell r="R41" t="str">
            <v>Kettering</v>
          </cell>
          <cell r="S41" t="str">
            <v>NN15 6AL</v>
          </cell>
          <cell r="T41" t="str">
            <v>No</v>
          </cell>
          <cell r="U41" t="str">
            <v>Yes</v>
          </cell>
          <cell r="V41" t="str">
            <v>open spaces</v>
          </cell>
          <cell r="W41" t="str">
            <v>residential/open</v>
          </cell>
          <cell r="X41" t="str">
            <v>residential/open</v>
          </cell>
          <cell r="Z41" t="str">
            <v>No</v>
          </cell>
          <cell r="AA41">
            <v>5</v>
          </cell>
          <cell r="AC41" t="str">
            <v>No</v>
          </cell>
          <cell r="AD41">
            <v>5</v>
          </cell>
          <cell r="AF41" t="str">
            <v>No</v>
          </cell>
          <cell r="AG41">
            <v>5</v>
          </cell>
          <cell r="AI41" t="str">
            <v>railway line in close proximity?</v>
          </cell>
          <cell r="AJ41" t="str">
            <v>CHECK</v>
          </cell>
          <cell r="AK41" t="str">
            <v>potential for mitigation?</v>
          </cell>
          <cell r="AN41">
            <v>0</v>
          </cell>
          <cell r="AO41">
            <v>1</v>
          </cell>
          <cell r="AR41" t="str">
            <v>housing only</v>
          </cell>
        </row>
        <row r="42">
          <cell r="D42">
            <v>1024</v>
          </cell>
          <cell r="I42">
            <v>40625</v>
          </cell>
          <cell r="J42" t="str">
            <v>Greenfield</v>
          </cell>
          <cell r="L42">
            <v>64.729600000000005</v>
          </cell>
          <cell r="M42" t="str">
            <v>KBC 2011</v>
          </cell>
          <cell r="O42" t="str">
            <v>Desborough Central</v>
          </cell>
          <cell r="P42" t="str">
            <v>Rothwell Road (west of B576)</v>
          </cell>
          <cell r="Q42" t="str">
            <v>Desborough</v>
          </cell>
          <cell r="R42" t="str">
            <v>Kettering</v>
          </cell>
          <cell r="S42" t="str">
            <v>NN14 2LR</v>
          </cell>
          <cell r="T42" t="str">
            <v>No</v>
          </cell>
          <cell r="U42" t="str">
            <v>None</v>
          </cell>
          <cell r="V42" t="str">
            <v>agricultural/open spaces</v>
          </cell>
          <cell r="W42" t="str">
            <v>residential/open</v>
          </cell>
          <cell r="X42" t="str">
            <v>open/residential</v>
          </cell>
          <cell r="Z42" t="str">
            <v>Yes</v>
          </cell>
          <cell r="AA42">
            <v>0</v>
          </cell>
          <cell r="AB42" t="str">
            <v>Promoter is including link road as part of proposed scheme</v>
          </cell>
          <cell r="AC42" t="str">
            <v>yes</v>
          </cell>
          <cell r="AD42">
            <v>0</v>
          </cell>
          <cell r="AF42" t="str">
            <v>no</v>
          </cell>
          <cell r="AG42">
            <v>5</v>
          </cell>
          <cell r="AI42" t="str">
            <v>none</v>
          </cell>
          <cell r="AJ42">
            <v>5</v>
          </cell>
          <cell r="AL42" t="str">
            <v>New manor farm buildings</v>
          </cell>
          <cell r="AN42">
            <v>0.05</v>
          </cell>
          <cell r="AO42">
            <v>0.95</v>
          </cell>
          <cell r="AP42" t="str">
            <v>major</v>
          </cell>
          <cell r="AR42" t="str">
            <v>mixed use devt</v>
          </cell>
        </row>
        <row r="43">
          <cell r="D43">
            <v>1027</v>
          </cell>
          <cell r="I43">
            <v>40625</v>
          </cell>
          <cell r="J43" t="str">
            <v>PDL</v>
          </cell>
          <cell r="L43">
            <v>2.00129</v>
          </cell>
          <cell r="M43" t="str">
            <v>KBC 2011</v>
          </cell>
          <cell r="O43" t="str">
            <v>Land at Rothwell Town Football Club</v>
          </cell>
          <cell r="P43" t="str">
            <v>Cecil Street</v>
          </cell>
          <cell r="Q43" t="str">
            <v>Rothwell</v>
          </cell>
          <cell r="R43" t="str">
            <v>Kettering</v>
          </cell>
          <cell r="S43" t="str">
            <v>NN14 6HA</v>
          </cell>
          <cell r="T43" t="str">
            <v>no</v>
          </cell>
          <cell r="U43" t="str">
            <v>none</v>
          </cell>
          <cell r="V43" t="str">
            <v>recreation and leisure</v>
          </cell>
          <cell r="W43" t="str">
            <v>residential and junior school</v>
          </cell>
          <cell r="X43" t="str">
            <v>residential/urban</v>
          </cell>
          <cell r="Y43" t="str">
            <v>planning application for 17 units approved on part of site (KET/2010/0284) - amend yield accordingly</v>
          </cell>
          <cell r="Z43" t="str">
            <v>No</v>
          </cell>
          <cell r="AA43">
            <v>5</v>
          </cell>
          <cell r="AB43" t="str">
            <v>access via Cecil Street and Cambridge Street</v>
          </cell>
          <cell r="AC43" t="str">
            <v>No</v>
          </cell>
          <cell r="AD43">
            <v>5</v>
          </cell>
          <cell r="AF43" t="str">
            <v>No</v>
          </cell>
          <cell r="AG43">
            <v>5</v>
          </cell>
          <cell r="AI43" t="str">
            <v>none</v>
          </cell>
          <cell r="AJ43">
            <v>5</v>
          </cell>
          <cell r="AL43" t="str">
            <v>football stand and associated buildings</v>
          </cell>
          <cell r="AN43">
            <v>0</v>
          </cell>
          <cell r="AO43">
            <v>1</v>
          </cell>
          <cell r="AP43" t="str">
            <v>low</v>
          </cell>
          <cell r="AQ43" t="str">
            <v>providing site design considers impact on Junior school</v>
          </cell>
          <cell r="AR43" t="str">
            <v>housing only</v>
          </cell>
        </row>
        <row r="44">
          <cell r="D44">
            <v>1064</v>
          </cell>
          <cell r="E44" t="str">
            <v>Kettering East. Polygon amended to match p/p boundary. As site has p/p no need to visit as this will be captured seperately in p/p update element of SHLAA</v>
          </cell>
          <cell r="F44" t="str">
            <v>Not needed</v>
          </cell>
          <cell r="T44" t="str">
            <v>No</v>
          </cell>
          <cell r="Z44" t="str">
            <v>Yes</v>
          </cell>
          <cell r="AA44">
            <v>0</v>
          </cell>
          <cell r="AC44" t="str">
            <v>Yes</v>
          </cell>
          <cell r="AD44">
            <v>0</v>
          </cell>
          <cell r="AF44" t="str">
            <v>No</v>
          </cell>
          <cell r="AG44">
            <v>5</v>
          </cell>
          <cell r="AI44" t="str">
            <v>None</v>
          </cell>
          <cell r="AJ44">
            <v>5</v>
          </cell>
          <cell r="AN44">
            <v>0.1</v>
          </cell>
          <cell r="AO44">
            <v>0.9</v>
          </cell>
          <cell r="AP44" t="str">
            <v>significant</v>
          </cell>
          <cell r="AQ44" t="str">
            <v>major urban extension</v>
          </cell>
          <cell r="AR44" t="str">
            <v>mixed use devt</v>
          </cell>
        </row>
        <row r="45">
          <cell r="D45">
            <v>1074</v>
          </cell>
          <cell r="I45">
            <v>40625</v>
          </cell>
          <cell r="J45" t="str">
            <v>Greenfield</v>
          </cell>
          <cell r="L45">
            <v>5.3494700000000002</v>
          </cell>
          <cell r="M45" t="str">
            <v>KBC 2011</v>
          </cell>
          <cell r="O45" t="str">
            <v>Broughton Allotments</v>
          </cell>
          <cell r="P45" t="str">
            <v>Kettering Road</v>
          </cell>
          <cell r="Q45" t="str">
            <v>Broughton</v>
          </cell>
          <cell r="R45" t="str">
            <v>Kettering</v>
          </cell>
          <cell r="S45" t="str">
            <v>NN14 1PL</v>
          </cell>
          <cell r="T45" t="str">
            <v>no</v>
          </cell>
          <cell r="U45" t="str">
            <v>None</v>
          </cell>
          <cell r="V45" t="str">
            <v>open space and allotments to south</v>
          </cell>
          <cell r="W45" t="str">
            <v>open spaces and residentila</v>
          </cell>
          <cell r="X45" t="str">
            <v>rural</v>
          </cell>
          <cell r="Z45" t="str">
            <v>no</v>
          </cell>
          <cell r="AA45">
            <v>5</v>
          </cell>
          <cell r="AC45" t="str">
            <v>yes</v>
          </cell>
          <cell r="AD45">
            <v>0</v>
          </cell>
          <cell r="AF45" t="str">
            <v>no</v>
          </cell>
          <cell r="AG45">
            <v>5</v>
          </cell>
          <cell r="AI45" t="str">
            <v>Sewage works adjacent to site</v>
          </cell>
          <cell r="AJ45">
            <v>0</v>
          </cell>
          <cell r="AN45">
            <v>0</v>
          </cell>
          <cell r="AO45">
            <v>1</v>
          </cell>
          <cell r="AP45" t="str">
            <v xml:space="preserve">Significant </v>
          </cell>
          <cell r="AQ45" t="str">
            <v>existing allotments and land levels (sig. Slope in SE). However, KBC identify there are no buildings on site so assume 100% is available for any future redevelopment</v>
          </cell>
          <cell r="AR45" t="str">
            <v>mixed use devt</v>
          </cell>
        </row>
        <row r="46">
          <cell r="D46">
            <v>1075</v>
          </cell>
          <cell r="I46">
            <v>40625</v>
          </cell>
          <cell r="J46" t="str">
            <v>PDL</v>
          </cell>
          <cell r="M46" t="str">
            <v>KBC 2011 &amp; AGENT</v>
          </cell>
          <cell r="O46" t="str">
            <v>Geddington Sawmill</v>
          </cell>
          <cell r="P46" t="str">
            <v>Grafton Road</v>
          </cell>
          <cell r="Q46" t="str">
            <v>Geddnigton</v>
          </cell>
          <cell r="R46" t="str">
            <v>Kettering</v>
          </cell>
          <cell r="S46" t="str">
            <v>NN14 1AJ</v>
          </cell>
          <cell r="T46" t="str">
            <v>No</v>
          </cell>
          <cell r="U46" t="str">
            <v>None</v>
          </cell>
          <cell r="V46" t="str">
            <v>manufacturing unit</v>
          </cell>
          <cell r="W46" t="str">
            <v>residential/open</v>
          </cell>
          <cell r="X46" t="str">
            <v>rural</v>
          </cell>
          <cell r="Z46" t="str">
            <v>no</v>
          </cell>
          <cell r="AA46">
            <v>5</v>
          </cell>
          <cell r="AC46" t="str">
            <v>no</v>
          </cell>
          <cell r="AD46">
            <v>5</v>
          </cell>
          <cell r="AF46" t="str">
            <v>no</v>
          </cell>
          <cell r="AG46">
            <v>5</v>
          </cell>
          <cell r="AI46" t="str">
            <v>None</v>
          </cell>
          <cell r="AJ46">
            <v>5</v>
          </cell>
          <cell r="AL46" t="str">
            <v>yes</v>
          </cell>
          <cell r="AN46">
            <v>0</v>
          </cell>
          <cell r="AO46">
            <v>1</v>
          </cell>
          <cell r="AP46" t="str">
            <v>moderate</v>
          </cell>
          <cell r="AQ46" t="str">
            <v>exisring buildings - assume these would be replaced if site redeveloped - hence 100%</v>
          </cell>
          <cell r="AR46" t="str">
            <v>housing only</v>
          </cell>
        </row>
        <row r="47">
          <cell r="D47">
            <v>1081</v>
          </cell>
          <cell r="I47">
            <v>40625</v>
          </cell>
          <cell r="J47" t="str">
            <v>Greenfield</v>
          </cell>
          <cell r="L47">
            <v>3.0825800000000001</v>
          </cell>
          <cell r="M47" t="str">
            <v>KBC 2011 &amp; AGENT</v>
          </cell>
          <cell r="O47" t="str">
            <v>Brambleside Four, Land to the NW of Kettering</v>
          </cell>
          <cell r="P47" t="str">
            <v>Off Cleveland Avenue</v>
          </cell>
          <cell r="Q47" t="str">
            <v>Kettering</v>
          </cell>
          <cell r="R47" t="str">
            <v>Kettering</v>
          </cell>
          <cell r="S47" t="str">
            <v>NN16 9XP</v>
          </cell>
          <cell r="T47" t="str">
            <v>No</v>
          </cell>
          <cell r="U47" t="str">
            <v>None</v>
          </cell>
          <cell r="V47" t="str">
            <v xml:space="preserve">open spaces (trees) </v>
          </cell>
          <cell r="W47" t="str">
            <v>residential/open</v>
          </cell>
          <cell r="X47" t="str">
            <v>residential/open</v>
          </cell>
          <cell r="Z47" t="str">
            <v>No</v>
          </cell>
          <cell r="AA47">
            <v>5</v>
          </cell>
          <cell r="AC47" t="str">
            <v>no</v>
          </cell>
          <cell r="AD47">
            <v>5</v>
          </cell>
          <cell r="AF47" t="str">
            <v>no</v>
          </cell>
          <cell r="AG47">
            <v>5</v>
          </cell>
          <cell r="AI47" t="str">
            <v>none</v>
          </cell>
          <cell r="AJ47">
            <v>5</v>
          </cell>
          <cell r="AN47">
            <v>0</v>
          </cell>
          <cell r="AO47">
            <v>1</v>
          </cell>
          <cell r="AP47" t="str">
            <v>major</v>
          </cell>
          <cell r="AQ47" t="str">
            <v>informal open space - established woodland currently protected by local plan policy</v>
          </cell>
          <cell r="AR47" t="str">
            <v>housing only</v>
          </cell>
        </row>
        <row r="48">
          <cell r="D48">
            <v>1084</v>
          </cell>
          <cell r="I48">
            <v>40625</v>
          </cell>
          <cell r="J48" t="str">
            <v>Greenfield</v>
          </cell>
          <cell r="M48" t="str">
            <v>KBC 2011 &amp; AGENT</v>
          </cell>
          <cell r="O48" t="str">
            <v>Land East of Kettering</v>
          </cell>
          <cell r="R48" t="str">
            <v>Kettering</v>
          </cell>
          <cell r="S48" t="str">
            <v>NN16 0QB</v>
          </cell>
          <cell r="T48" t="str">
            <v>no</v>
          </cell>
          <cell r="U48" t="str">
            <v>None</v>
          </cell>
          <cell r="V48" t="str">
            <v>open spaces</v>
          </cell>
          <cell r="W48" t="str">
            <v>farm land</v>
          </cell>
          <cell r="X48" t="str">
            <v>open spaces/countryside/residential</v>
          </cell>
          <cell r="Z48" t="str">
            <v>yes</v>
          </cell>
          <cell r="AA48">
            <v>0</v>
          </cell>
          <cell r="AC48" t="str">
            <v>yes</v>
          </cell>
          <cell r="AD48">
            <v>0</v>
          </cell>
          <cell r="AE48" t="str">
            <v>slope and river ise</v>
          </cell>
          <cell r="AF48" t="str">
            <v>no</v>
          </cell>
          <cell r="AG48">
            <v>5</v>
          </cell>
          <cell r="AI48" t="str">
            <v>none</v>
          </cell>
          <cell r="AJ48">
            <v>5</v>
          </cell>
          <cell r="AL48" t="str">
            <v>trees, hedgerows, ridge and furrow</v>
          </cell>
          <cell r="AN48">
            <v>0.1</v>
          </cell>
          <cell r="AO48">
            <v>0.9</v>
          </cell>
          <cell r="AP48" t="str">
            <v>moderate</v>
          </cell>
          <cell r="AQ48" t="str">
            <v>countryside, coalescence, river ise, impact on Warkton. Sloped but could be overcome</v>
          </cell>
          <cell r="AR48" t="str">
            <v>housing only</v>
          </cell>
        </row>
        <row r="49">
          <cell r="D49">
            <v>1085</v>
          </cell>
          <cell r="I49">
            <v>40625</v>
          </cell>
          <cell r="J49" t="str">
            <v>Greenfield</v>
          </cell>
          <cell r="M49" t="str">
            <v>KBC 2011 &amp; AGENT</v>
          </cell>
          <cell r="O49" t="str">
            <v>Land at Stamford Road</v>
          </cell>
          <cell r="Q49" t="str">
            <v>Geddington</v>
          </cell>
          <cell r="R49" t="str">
            <v>Kettering</v>
          </cell>
          <cell r="S49" t="str">
            <v>NN14 1AQ</v>
          </cell>
          <cell r="T49" t="str">
            <v>no</v>
          </cell>
          <cell r="U49" t="str">
            <v>None</v>
          </cell>
          <cell r="V49" t="str">
            <v>open space</v>
          </cell>
          <cell r="W49" t="str">
            <v>residential/open countryside/agricultural</v>
          </cell>
          <cell r="X49" t="str">
            <v>rural</v>
          </cell>
          <cell r="Z49" t="str">
            <v>yes</v>
          </cell>
          <cell r="AA49">
            <v>0</v>
          </cell>
          <cell r="AB49" t="str">
            <v>accessible via Bright Trees Road and Chase View Road but likely to require new access onto A43</v>
          </cell>
          <cell r="AC49" t="str">
            <v>No</v>
          </cell>
          <cell r="AD49">
            <v>5</v>
          </cell>
          <cell r="AF49" t="str">
            <v>No</v>
          </cell>
          <cell r="AG49">
            <v>5</v>
          </cell>
          <cell r="AI49" t="str">
            <v>none</v>
          </cell>
          <cell r="AJ49">
            <v>5</v>
          </cell>
          <cell r="AK49" t="str">
            <v>A43 next to site</v>
          </cell>
          <cell r="AL49" t="str">
            <v>none</v>
          </cell>
          <cell r="AN49">
            <v>0</v>
          </cell>
          <cell r="AO49">
            <v>1</v>
          </cell>
          <cell r="AP49" t="str">
            <v>significant/major</v>
          </cell>
          <cell r="AR49" t="str">
            <v>housing only</v>
          </cell>
        </row>
        <row r="50">
          <cell r="D50">
            <v>1087</v>
          </cell>
          <cell r="E50" t="str">
            <v>Polygon amended to take account of p/p boundary at 1064. Site will need reassessed in terms of GIS analysis etc and may be worthwhile KBC visiting site and completing a proforma on basis that the Kettering East SUE may have any impact</v>
          </cell>
          <cell r="F50" t="str">
            <v>No</v>
          </cell>
          <cell r="T50" t="str">
            <v>No</v>
          </cell>
          <cell r="Z50" t="str">
            <v>Yes</v>
          </cell>
          <cell r="AA50">
            <v>0</v>
          </cell>
          <cell r="AC50" t="str">
            <v>Yes</v>
          </cell>
          <cell r="AD50">
            <v>0</v>
          </cell>
          <cell r="AF50" t="str">
            <v>No</v>
          </cell>
          <cell r="AG50">
            <v>5</v>
          </cell>
          <cell r="AI50" t="str">
            <v>A14</v>
          </cell>
          <cell r="AJ50">
            <v>3</v>
          </cell>
          <cell r="AN50">
            <v>0</v>
          </cell>
          <cell r="AO50">
            <v>1</v>
          </cell>
          <cell r="AP50" t="str">
            <v>significant/major</v>
          </cell>
          <cell r="AQ50" t="str">
            <v>Noiise buffer? Pylons may impact on developable area. Actual pylons adjacent to site but wires cross site.</v>
          </cell>
          <cell r="AR50" t="str">
            <v>mixed use devt</v>
          </cell>
        </row>
        <row r="51">
          <cell r="D51">
            <v>1111</v>
          </cell>
          <cell r="E51" t="str">
            <v>Site still available. No need for site visit</v>
          </cell>
          <cell r="F51" t="str">
            <v>Not needed</v>
          </cell>
          <cell r="T51" t="str">
            <v>Yes - as site of major archaeological importance</v>
          </cell>
          <cell r="Z51" t="str">
            <v>No</v>
          </cell>
          <cell r="AA51">
            <v>5</v>
          </cell>
          <cell r="AC51" t="str">
            <v>Yes</v>
          </cell>
          <cell r="AD51">
            <v>0</v>
          </cell>
          <cell r="AF51" t="str">
            <v>No</v>
          </cell>
          <cell r="AG51">
            <v>5</v>
          </cell>
          <cell r="AI51" t="str">
            <v>None</v>
          </cell>
          <cell r="AJ51">
            <v>5</v>
          </cell>
          <cell r="AN51">
            <v>0</v>
          </cell>
          <cell r="AO51">
            <v>1</v>
          </cell>
          <cell r="AP51" t="str">
            <v>moderate/significant</v>
          </cell>
          <cell r="AQ51" t="str">
            <v>capacity of A6 roundabout</v>
          </cell>
          <cell r="AR51" t="str">
            <v>mixed use devt</v>
          </cell>
        </row>
        <row r="52">
          <cell r="D52">
            <v>1123</v>
          </cell>
          <cell r="I52">
            <v>40625</v>
          </cell>
          <cell r="J52" t="str">
            <v>Greenfield</v>
          </cell>
          <cell r="L52">
            <v>5.5524500000000003</v>
          </cell>
          <cell r="M52" t="str">
            <v>KBC 2011</v>
          </cell>
          <cell r="O52" t="str">
            <v>Kettering Town Cricket Sports and Social Club</v>
          </cell>
          <cell r="P52" t="str">
            <v>Off Lake Avenue</v>
          </cell>
          <cell r="Q52" t="str">
            <v>Kettering</v>
          </cell>
          <cell r="R52" t="str">
            <v>Kettering</v>
          </cell>
          <cell r="S52" t="str">
            <v>NN15 7EP</v>
          </cell>
          <cell r="T52" t="str">
            <v>yes - Kettering TC AAP</v>
          </cell>
          <cell r="U52" t="str">
            <v>None</v>
          </cell>
          <cell r="V52" t="str">
            <v>recreation and leisure (cricket ground and buildings)</v>
          </cell>
          <cell r="W52" t="str">
            <v>open</v>
          </cell>
          <cell r="X52" t="str">
            <v>open</v>
          </cell>
          <cell r="Z52" t="str">
            <v>no</v>
          </cell>
          <cell r="AA52">
            <v>5</v>
          </cell>
          <cell r="AC52" t="str">
            <v>no</v>
          </cell>
          <cell r="AD52">
            <v>5</v>
          </cell>
          <cell r="AF52" t="str">
            <v>no</v>
          </cell>
          <cell r="AG52">
            <v>5</v>
          </cell>
          <cell r="AI52" t="str">
            <v>railway line in close proximity?</v>
          </cell>
          <cell r="AJ52">
            <v>5</v>
          </cell>
          <cell r="AK52" t="str">
            <v>potential for mitigation?</v>
          </cell>
          <cell r="AL52" t="str">
            <v>cricket pavillion</v>
          </cell>
          <cell r="AN52">
            <v>0</v>
          </cell>
          <cell r="AO52">
            <v>1</v>
          </cell>
          <cell r="AP52" t="str">
            <v>significant</v>
          </cell>
          <cell r="AQ52" t="str">
            <v>protected open space</v>
          </cell>
          <cell r="AR52" t="str">
            <v>Housing only</v>
          </cell>
        </row>
        <row r="53">
          <cell r="D53">
            <v>1125</v>
          </cell>
          <cell r="I53">
            <v>40625</v>
          </cell>
          <cell r="J53" t="str">
            <v>Greenfield</v>
          </cell>
          <cell r="M53" t="str">
            <v>KBC 2011</v>
          </cell>
          <cell r="O53" t="str">
            <v>Land between the A6 and Wold Road</v>
          </cell>
          <cell r="P53" t="str">
            <v>Wold Road</v>
          </cell>
          <cell r="Q53" t="str">
            <v>Burton Latimer</v>
          </cell>
          <cell r="R53" t="str">
            <v>Kettering</v>
          </cell>
          <cell r="S53" t="str">
            <v>NN15 5PN</v>
          </cell>
          <cell r="T53" t="str">
            <v>No</v>
          </cell>
          <cell r="U53" t="str">
            <v>None</v>
          </cell>
          <cell r="V53" t="str">
            <v>open spaces</v>
          </cell>
          <cell r="W53" t="str">
            <v>residential</v>
          </cell>
          <cell r="X53" t="str">
            <v>rural/open/grazing</v>
          </cell>
          <cell r="Z53" t="str">
            <v>No</v>
          </cell>
          <cell r="AA53">
            <v>5</v>
          </cell>
          <cell r="AC53" t="str">
            <v>No</v>
          </cell>
          <cell r="AD53">
            <v>5</v>
          </cell>
          <cell r="AF53" t="str">
            <v>No</v>
          </cell>
          <cell r="AG53">
            <v>5</v>
          </cell>
          <cell r="AI53" t="str">
            <v>none</v>
          </cell>
          <cell r="AJ53">
            <v>5</v>
          </cell>
          <cell r="AL53" t="str">
            <v>none</v>
          </cell>
          <cell r="AN53">
            <v>0</v>
          </cell>
          <cell r="AO53">
            <v>1</v>
          </cell>
          <cell r="AP53" t="str">
            <v>significant</v>
          </cell>
          <cell r="AQ53" t="str">
            <v>potential impact of noise from A6 but this could be mitigated. Capacity of Wold Road/detached from Town Centre</v>
          </cell>
          <cell r="AR53" t="str">
            <v>housing only</v>
          </cell>
        </row>
        <row r="54">
          <cell r="D54">
            <v>1126</v>
          </cell>
          <cell r="I54">
            <v>40625</v>
          </cell>
          <cell r="J54" t="str">
            <v>Greenfield</v>
          </cell>
          <cell r="L54">
            <v>1.65818</v>
          </cell>
          <cell r="M54" t="str">
            <v>KBC 2011</v>
          </cell>
          <cell r="O54" t="str">
            <v>Land to the West of Kettering Road</v>
          </cell>
          <cell r="P54" t="str">
            <v>Kettering Road</v>
          </cell>
          <cell r="Q54" t="str">
            <v>Burton Latimer</v>
          </cell>
          <cell r="R54" t="str">
            <v>Kettering</v>
          </cell>
          <cell r="S54" t="str">
            <v>NN15 5NX</v>
          </cell>
          <cell r="T54" t="str">
            <v>No</v>
          </cell>
          <cell r="U54" t="str">
            <v>None</v>
          </cell>
          <cell r="V54" t="str">
            <v>Agriculture/community services</v>
          </cell>
          <cell r="W54" t="str">
            <v>Open space and residential</v>
          </cell>
          <cell r="X54" t="str">
            <v>Rural/open</v>
          </cell>
          <cell r="Z54" t="str">
            <v>No</v>
          </cell>
          <cell r="AA54">
            <v>5</v>
          </cell>
          <cell r="AC54" t="str">
            <v>No</v>
          </cell>
          <cell r="AD54">
            <v>5</v>
          </cell>
          <cell r="AF54" t="str">
            <v>Yes</v>
          </cell>
          <cell r="AG54">
            <v>0</v>
          </cell>
          <cell r="AI54" t="str">
            <v>None</v>
          </cell>
          <cell r="AJ54">
            <v>5</v>
          </cell>
          <cell r="AL54" t="str">
            <v>None</v>
          </cell>
          <cell r="AN54">
            <v>0</v>
          </cell>
          <cell r="AO54">
            <v>1</v>
          </cell>
          <cell r="AP54" t="str">
            <v>moderate</v>
          </cell>
          <cell r="AQ54" t="str">
            <v>Impact on listed buildings</v>
          </cell>
          <cell r="AR54" t="str">
            <v>Housing only</v>
          </cell>
        </row>
        <row r="55">
          <cell r="D55">
            <v>1127</v>
          </cell>
          <cell r="I55">
            <v>40625</v>
          </cell>
          <cell r="J55" t="str">
            <v>Greenfield</v>
          </cell>
          <cell r="L55">
            <v>5.9928100000000004</v>
          </cell>
          <cell r="M55" t="str">
            <v>KBC 2011</v>
          </cell>
          <cell r="O55" t="str">
            <v>Land between Cranford Road and the A6</v>
          </cell>
          <cell r="P55" t="str">
            <v>Cranford Road</v>
          </cell>
          <cell r="Q55" t="str">
            <v>Burton Latimer</v>
          </cell>
          <cell r="R55" t="str">
            <v>Kettering</v>
          </cell>
          <cell r="S55" t="str">
            <v>NN15 5NF</v>
          </cell>
          <cell r="T55" t="str">
            <v>No</v>
          </cell>
          <cell r="U55" t="str">
            <v>None</v>
          </cell>
          <cell r="V55" t="str">
            <v>Open spaces</v>
          </cell>
          <cell r="W55" t="str">
            <v>rural/open/residential</v>
          </cell>
          <cell r="X55" t="str">
            <v>Residential/Agricultural/A6</v>
          </cell>
          <cell r="Z55" t="str">
            <v>No</v>
          </cell>
          <cell r="AA55">
            <v>5</v>
          </cell>
          <cell r="AC55" t="str">
            <v>No</v>
          </cell>
          <cell r="AD55">
            <v>5</v>
          </cell>
          <cell r="AF55" t="str">
            <v>No</v>
          </cell>
          <cell r="AG55">
            <v>5</v>
          </cell>
          <cell r="AI55" t="str">
            <v>A6 Road?</v>
          </cell>
          <cell r="AJ55">
            <v>3</v>
          </cell>
          <cell r="AL55" t="str">
            <v>none</v>
          </cell>
          <cell r="AN55">
            <v>0</v>
          </cell>
          <cell r="AO55">
            <v>1</v>
          </cell>
          <cell r="AP55" t="str">
            <v>moderate</v>
          </cell>
          <cell r="AQ55" t="str">
            <v>despite site's proxmity to A6, this could be mitigated. Has poor accesibility to Town Centre</v>
          </cell>
          <cell r="AR55" t="str">
            <v>housing only</v>
          </cell>
        </row>
        <row r="56">
          <cell r="D56">
            <v>1128</v>
          </cell>
          <cell r="I56">
            <v>23</v>
          </cell>
          <cell r="J56" t="str">
            <v>PDL</v>
          </cell>
          <cell r="L56">
            <v>3.8671000000000002</v>
          </cell>
          <cell r="M56" t="str">
            <v>KBC 2011</v>
          </cell>
          <cell r="O56" t="str">
            <v>Land to the rear of Station Road and Polwell Road</v>
          </cell>
          <cell r="Q56" t="str">
            <v>Burton Latimer</v>
          </cell>
          <cell r="R56" t="str">
            <v>Kettering</v>
          </cell>
          <cell r="S56" t="str">
            <v>NN15 5PS</v>
          </cell>
          <cell r="T56" t="str">
            <v>No</v>
          </cell>
          <cell r="U56" t="str">
            <v>None</v>
          </cell>
          <cell r="V56" t="str">
            <v>Recreation and leisure</v>
          </cell>
          <cell r="W56" t="str">
            <v>Residential/employment</v>
          </cell>
          <cell r="X56" t="str">
            <v>Resi</v>
          </cell>
          <cell r="Z56" t="str">
            <v>No</v>
          </cell>
          <cell r="AA56">
            <v>5</v>
          </cell>
          <cell r="AB56" t="str">
            <v>existing access could be used</v>
          </cell>
          <cell r="AC56" t="str">
            <v>no</v>
          </cell>
          <cell r="AD56">
            <v>5</v>
          </cell>
          <cell r="AF56" t="str">
            <v>no</v>
          </cell>
          <cell r="AG56">
            <v>5</v>
          </cell>
          <cell r="AI56" t="str">
            <v>none</v>
          </cell>
          <cell r="AJ56">
            <v>5</v>
          </cell>
          <cell r="AL56" t="str">
            <v>none</v>
          </cell>
          <cell r="AN56">
            <v>0</v>
          </cell>
          <cell r="AO56">
            <v>1</v>
          </cell>
          <cell r="AP56" t="str">
            <v>Moderate</v>
          </cell>
          <cell r="AQ56" t="str">
            <v xml:space="preserve">relocation of sports/open space facility </v>
          </cell>
          <cell r="AR56" t="str">
            <v>Housing Only</v>
          </cell>
        </row>
        <row r="57">
          <cell r="D57">
            <v>1129</v>
          </cell>
          <cell r="I57">
            <v>40625</v>
          </cell>
          <cell r="J57" t="str">
            <v>Greenfield</v>
          </cell>
          <cell r="M57" t="str">
            <v>KBC 2011</v>
          </cell>
          <cell r="O57" t="str">
            <v>Land to the north of Church Street</v>
          </cell>
          <cell r="P57" t="str">
            <v>Church Steret</v>
          </cell>
          <cell r="Q57" t="str">
            <v>Burton Latimer</v>
          </cell>
          <cell r="R57" t="str">
            <v>Kettering</v>
          </cell>
          <cell r="S57" t="str">
            <v>NN15 5LY</v>
          </cell>
          <cell r="T57" t="str">
            <v>No</v>
          </cell>
          <cell r="U57" t="str">
            <v>None</v>
          </cell>
          <cell r="V57" t="str">
            <v>AGRICULTURAL</v>
          </cell>
          <cell r="W57" t="str">
            <v>residential</v>
          </cell>
          <cell r="X57" t="str">
            <v>rural/RESIDENTIAL</v>
          </cell>
          <cell r="Z57" t="str">
            <v>No</v>
          </cell>
          <cell r="AA57">
            <v>5</v>
          </cell>
          <cell r="AC57" t="str">
            <v>No</v>
          </cell>
          <cell r="AD57">
            <v>5</v>
          </cell>
          <cell r="AF57" t="str">
            <v>Yes</v>
          </cell>
          <cell r="AG57">
            <v>0</v>
          </cell>
          <cell r="AH57" t="str">
            <v>farm land and buildings</v>
          </cell>
          <cell r="AI57" t="str">
            <v>none</v>
          </cell>
          <cell r="AJ57">
            <v>5</v>
          </cell>
          <cell r="AL57" t="str">
            <v>farm buildings at entrance to site</v>
          </cell>
          <cell r="AN57">
            <v>0</v>
          </cell>
          <cell r="AO57">
            <v>1</v>
          </cell>
          <cell r="AP57" t="str">
            <v>moderate</v>
          </cell>
          <cell r="AQ57" t="str">
            <v>despite farm buildings, assumption is these will be removed to allow comprehensive devt, so assume 100% of site for devt. Impact on listed buildings</v>
          </cell>
          <cell r="AR57" t="str">
            <v>housing only</v>
          </cell>
        </row>
        <row r="58">
          <cell r="D58">
            <v>1141</v>
          </cell>
          <cell r="I58">
            <v>40625</v>
          </cell>
          <cell r="J58" t="str">
            <v>Greenfield</v>
          </cell>
          <cell r="L58">
            <v>32.836500000000001</v>
          </cell>
          <cell r="M58" t="str">
            <v>KBC 2011</v>
          </cell>
          <cell r="O58" t="str">
            <v>Land to the south east of Burton Latimer</v>
          </cell>
          <cell r="P58" t="str">
            <v>Finedon Road</v>
          </cell>
          <cell r="Q58" t="str">
            <v>Burton Latimer</v>
          </cell>
          <cell r="R58" t="str">
            <v>Kettering</v>
          </cell>
          <cell r="S58" t="str">
            <v>NN15 5QA</v>
          </cell>
          <cell r="T58" t="str">
            <v>No</v>
          </cell>
          <cell r="U58" t="str">
            <v>None</v>
          </cell>
          <cell r="V58" t="str">
            <v>Open spaces</v>
          </cell>
          <cell r="W58" t="str">
            <v>open space/rural/allotments - predominantly rural open land</v>
          </cell>
          <cell r="X58" t="str">
            <v>RURAL</v>
          </cell>
          <cell r="Z58" t="str">
            <v>No</v>
          </cell>
          <cell r="AA58">
            <v>5</v>
          </cell>
          <cell r="AC58" t="str">
            <v>yes</v>
          </cell>
          <cell r="AD58">
            <v>0</v>
          </cell>
          <cell r="AF58" t="str">
            <v>yes</v>
          </cell>
          <cell r="AG58">
            <v>0</v>
          </cell>
          <cell r="AH58" t="str">
            <v>possibly needed on site of sewage works/farm</v>
          </cell>
          <cell r="AI58" t="str">
            <v>none</v>
          </cell>
          <cell r="AJ58">
            <v>5</v>
          </cell>
          <cell r="AL58" t="str">
            <v>none</v>
          </cell>
          <cell r="AN58">
            <v>0</v>
          </cell>
          <cell r="AO58">
            <v>1</v>
          </cell>
          <cell r="AP58" t="str">
            <v>Significant</v>
          </cell>
          <cell r="AQ58" t="str">
            <v>Parts of site in flood zone 2 and 3 - need check effects of this on proportion of site available for housing</v>
          </cell>
          <cell r="AR58" t="str">
            <v>housing only</v>
          </cell>
        </row>
        <row r="59">
          <cell r="D59">
            <v>1143</v>
          </cell>
          <cell r="E59" t="str">
            <v>Site still available. No need for site visit</v>
          </cell>
          <cell r="F59" t="str">
            <v>Not needed</v>
          </cell>
          <cell r="T59" t="str">
            <v>Yes - as protected open space</v>
          </cell>
          <cell r="Z59" t="str">
            <v>Yes</v>
          </cell>
          <cell r="AA59">
            <v>0</v>
          </cell>
          <cell r="AC59" t="str">
            <v>No</v>
          </cell>
          <cell r="AD59">
            <v>5</v>
          </cell>
          <cell r="AF59" t="str">
            <v>No</v>
          </cell>
          <cell r="AG59">
            <v>5</v>
          </cell>
          <cell r="AI59" t="str">
            <v>None</v>
          </cell>
          <cell r="AJ59">
            <v>5</v>
          </cell>
          <cell r="AN59">
            <v>0</v>
          </cell>
          <cell r="AO59">
            <v>1</v>
          </cell>
          <cell r="AP59" t="str">
            <v>significant</v>
          </cell>
          <cell r="AQ59" t="str">
            <v>Impact on wildlife site and conservation area</v>
          </cell>
          <cell r="AR59" t="str">
            <v>Housing only</v>
          </cell>
        </row>
        <row r="60">
          <cell r="D60">
            <v>1156</v>
          </cell>
          <cell r="I60">
            <v>40625</v>
          </cell>
          <cell r="J60" t="str">
            <v>Greenfield</v>
          </cell>
          <cell r="L60">
            <v>47.462800000000001</v>
          </cell>
          <cell r="M60" t="str">
            <v>Factual Update - Agent</v>
          </cell>
          <cell r="O60" t="str">
            <v>Land adjacent to Mawsley</v>
          </cell>
          <cell r="Q60" t="str">
            <v>Mawsley</v>
          </cell>
          <cell r="R60" t="str">
            <v>Kettering</v>
          </cell>
          <cell r="S60" t="str">
            <v>NN14 1GB</v>
          </cell>
          <cell r="T60" t="str">
            <v>No</v>
          </cell>
          <cell r="U60" t="str">
            <v>None</v>
          </cell>
          <cell r="V60" t="str">
            <v>Agriculture</v>
          </cell>
          <cell r="W60" t="str">
            <v>Residential, village hall, agriculture</v>
          </cell>
          <cell r="X60" t="str">
            <v>Rural</v>
          </cell>
          <cell r="Y60" t="str">
            <v>Surrounding land use open/residential</v>
          </cell>
          <cell r="Z60" t="str">
            <v>No</v>
          </cell>
          <cell r="AA60">
            <v>5</v>
          </cell>
          <cell r="AC60" t="str">
            <v>Yes</v>
          </cell>
          <cell r="AD60">
            <v>0</v>
          </cell>
          <cell r="AF60" t="str">
            <v>No</v>
          </cell>
          <cell r="AG60">
            <v>5</v>
          </cell>
          <cell r="AI60" t="str">
            <v>None</v>
          </cell>
          <cell r="AJ60">
            <v>5</v>
          </cell>
          <cell r="AL60" t="str">
            <v>Pylons</v>
          </cell>
          <cell r="AN60">
            <v>0.05</v>
          </cell>
          <cell r="AO60">
            <v>0.95</v>
          </cell>
          <cell r="AP60" t="str">
            <v>Low</v>
          </cell>
          <cell r="AQ60" t="str">
            <v>Scale of site - smaller parcels would be less problematic</v>
          </cell>
          <cell r="AR60" t="str">
            <v>Housing or mixed use (resi-led)</v>
          </cell>
        </row>
        <row r="61">
          <cell r="D61">
            <v>1160</v>
          </cell>
          <cell r="I61">
            <v>40625</v>
          </cell>
          <cell r="J61" t="str">
            <v>Greenfield</v>
          </cell>
          <cell r="L61">
            <v>33.1877</v>
          </cell>
          <cell r="M61" t="str">
            <v>KBC 2011</v>
          </cell>
          <cell r="O61" t="str">
            <v>The Grange (North)</v>
          </cell>
          <cell r="P61" t="str">
            <v>Pipewell Road/Stoke Road</v>
          </cell>
          <cell r="Q61" t="str">
            <v>Desborough</v>
          </cell>
          <cell r="R61" t="str">
            <v>Kettering</v>
          </cell>
          <cell r="S61" t="str">
            <v>NN14 2JL</v>
          </cell>
          <cell r="T61" t="str">
            <v>No</v>
          </cell>
          <cell r="U61" t="str">
            <v>None</v>
          </cell>
          <cell r="V61" t="str">
            <v>open spaces</v>
          </cell>
          <cell r="W61" t="str">
            <v>residential/open</v>
          </cell>
          <cell r="X61" t="str">
            <v>housing/industry</v>
          </cell>
          <cell r="Z61" t="str">
            <v>Yes</v>
          </cell>
          <cell r="AA61">
            <v>0</v>
          </cell>
          <cell r="AB61" t="str">
            <v>depends where access is proposed but does not require signficant access to major route</v>
          </cell>
          <cell r="AC61" t="str">
            <v>yes</v>
          </cell>
          <cell r="AD61">
            <v>0</v>
          </cell>
          <cell r="AF61" t="str">
            <v>no</v>
          </cell>
          <cell r="AG61">
            <v>5</v>
          </cell>
          <cell r="AI61" t="str">
            <v>none</v>
          </cell>
          <cell r="AJ61">
            <v>5</v>
          </cell>
          <cell r="AL61" t="str">
            <v>none</v>
          </cell>
          <cell r="AN61">
            <v>0</v>
          </cell>
          <cell r="AO61">
            <v>1</v>
          </cell>
          <cell r="AP61" t="str">
            <v>significant</v>
          </cell>
          <cell r="AQ61" t="str">
            <v>large urban extension</v>
          </cell>
          <cell r="AR61" t="str">
            <v>mixed use devt</v>
          </cell>
        </row>
        <row r="62">
          <cell r="D62">
            <v>1161</v>
          </cell>
          <cell r="I62">
            <v>40625</v>
          </cell>
          <cell r="J62" t="str">
            <v>Greenfield</v>
          </cell>
          <cell r="L62">
            <v>0.250442</v>
          </cell>
          <cell r="M62" t="str">
            <v>KBC 2011</v>
          </cell>
          <cell r="O62" t="str">
            <v>Land off Bridge Road</v>
          </cell>
          <cell r="P62" t="str">
            <v>Bridge Road</v>
          </cell>
          <cell r="Q62" t="str">
            <v>Desborough</v>
          </cell>
          <cell r="R62" t="str">
            <v>Kettering</v>
          </cell>
          <cell r="S62" t="str">
            <v>NN14 2TY</v>
          </cell>
          <cell r="T62" t="str">
            <v>No</v>
          </cell>
          <cell r="U62" t="str">
            <v>None</v>
          </cell>
          <cell r="V62" t="str">
            <v>Open space</v>
          </cell>
          <cell r="W62" t="str">
            <v>residential/sports ground</v>
          </cell>
          <cell r="X62" t="str">
            <v>urban</v>
          </cell>
          <cell r="Z62" t="str">
            <v>No</v>
          </cell>
          <cell r="AA62">
            <v>5</v>
          </cell>
          <cell r="AC62" t="str">
            <v>No</v>
          </cell>
          <cell r="AD62">
            <v>5</v>
          </cell>
          <cell r="AF62" t="str">
            <v>No</v>
          </cell>
          <cell r="AG62">
            <v>5</v>
          </cell>
          <cell r="AI62" t="str">
            <v>water tower to east of site?</v>
          </cell>
          <cell r="AJ62" t="str">
            <v>CHECK</v>
          </cell>
          <cell r="AL62" t="str">
            <v>none</v>
          </cell>
          <cell r="AN62">
            <v>0</v>
          </cell>
          <cell r="AO62">
            <v>1</v>
          </cell>
          <cell r="AR62" t="str">
            <v>housing only</v>
          </cell>
        </row>
        <row r="63">
          <cell r="D63">
            <v>1165</v>
          </cell>
          <cell r="I63">
            <v>40625</v>
          </cell>
          <cell r="J63" t="str">
            <v>PDL</v>
          </cell>
          <cell r="L63">
            <v>3.4181400000000002</v>
          </cell>
          <cell r="M63" t="str">
            <v>KBC 2011</v>
          </cell>
          <cell r="O63" t="str">
            <v>Desborough Leisure Centre</v>
          </cell>
          <cell r="P63" t="str">
            <v>Off Broadlands</v>
          </cell>
          <cell r="Q63" t="str">
            <v>Desborough</v>
          </cell>
          <cell r="R63" t="str">
            <v>Kettering</v>
          </cell>
          <cell r="S63" t="str">
            <v>NN14 2TQ</v>
          </cell>
          <cell r="T63" t="str">
            <v>No</v>
          </cell>
          <cell r="U63" t="str">
            <v>Yes</v>
          </cell>
          <cell r="V63" t="str">
            <v>recreation and leisure</v>
          </cell>
          <cell r="W63" t="str">
            <v>open space/residential</v>
          </cell>
          <cell r="X63" t="str">
            <v>rural</v>
          </cell>
          <cell r="Y63" t="str">
            <v>located within Desborough settlement boundary - review scoring</v>
          </cell>
          <cell r="Z63" t="str">
            <v>no</v>
          </cell>
          <cell r="AA63">
            <v>5</v>
          </cell>
          <cell r="AC63" t="str">
            <v>no</v>
          </cell>
          <cell r="AD63">
            <v>5</v>
          </cell>
          <cell r="AF63" t="str">
            <v>no</v>
          </cell>
          <cell r="AG63">
            <v>5</v>
          </cell>
          <cell r="AI63" t="str">
            <v>none</v>
          </cell>
          <cell r="AJ63">
            <v>5</v>
          </cell>
          <cell r="AL63" t="str">
            <v>leisure centre</v>
          </cell>
          <cell r="AN63">
            <v>0.2</v>
          </cell>
          <cell r="AO63">
            <v>0.8</v>
          </cell>
          <cell r="AP63" t="str">
            <v>low</v>
          </cell>
          <cell r="AQ63" t="str">
            <v xml:space="preserve">application for replacement leisure centre approved. </v>
          </cell>
          <cell r="AR63" t="str">
            <v>housing only</v>
          </cell>
        </row>
        <row r="64">
          <cell r="D64">
            <v>2064</v>
          </cell>
          <cell r="I64">
            <v>40625</v>
          </cell>
          <cell r="J64" t="str">
            <v>Greenfield</v>
          </cell>
          <cell r="M64" t="str">
            <v>Agent 2009</v>
          </cell>
          <cell r="O64" t="str">
            <v>Geddington South East</v>
          </cell>
          <cell r="P64" t="str">
            <v>Off A43, Stamford Road</v>
          </cell>
          <cell r="Q64" t="str">
            <v>Geddington</v>
          </cell>
          <cell r="R64" t="str">
            <v>Kettering</v>
          </cell>
          <cell r="T64" t="str">
            <v>no</v>
          </cell>
          <cell r="U64" t="str">
            <v>None</v>
          </cell>
          <cell r="V64" t="str">
            <v xml:space="preserve">agricultural </v>
          </cell>
          <cell r="W64" t="str">
            <v>residential/open countryside</v>
          </cell>
          <cell r="X64" t="str">
            <v>residential/open countryside</v>
          </cell>
          <cell r="Y64" t="str">
            <v>Part of SHLAA site now developed (northern edge) - GIS needs be reviewed</v>
          </cell>
          <cell r="Z64" t="str">
            <v>no</v>
          </cell>
          <cell r="AA64">
            <v>5</v>
          </cell>
          <cell r="AB64" t="str">
            <v>new access would need to be provided onto A43</v>
          </cell>
          <cell r="AC64" t="str">
            <v>no</v>
          </cell>
          <cell r="AD64">
            <v>5</v>
          </cell>
          <cell r="AF64" t="str">
            <v>no</v>
          </cell>
          <cell r="AG64">
            <v>5</v>
          </cell>
          <cell r="AI64" t="str">
            <v>none</v>
          </cell>
          <cell r="AJ64">
            <v>5</v>
          </cell>
          <cell r="AK64" t="str">
            <v>A43 next to site</v>
          </cell>
          <cell r="AL64" t="str">
            <v>none</v>
          </cell>
          <cell r="AN64">
            <v>0</v>
          </cell>
          <cell r="AO64">
            <v>1</v>
          </cell>
          <cell r="AP64" t="str">
            <v>moderate</v>
          </cell>
          <cell r="AR64" t="str">
            <v>housing only</v>
          </cell>
        </row>
        <row r="65">
          <cell r="D65">
            <v>2065</v>
          </cell>
          <cell r="I65">
            <v>40625</v>
          </cell>
          <cell r="J65" t="str">
            <v>Greenfield</v>
          </cell>
          <cell r="M65" t="str">
            <v>CFS 2009</v>
          </cell>
          <cell r="O65" t="str">
            <v>Geddington South West</v>
          </cell>
          <cell r="Q65" t="str">
            <v>Geddington</v>
          </cell>
          <cell r="R65" t="str">
            <v>Kettering</v>
          </cell>
          <cell r="T65" t="str">
            <v>No</v>
          </cell>
          <cell r="U65" t="str">
            <v>None</v>
          </cell>
          <cell r="V65" t="str">
            <v>agricultural</v>
          </cell>
          <cell r="W65" t="str">
            <v>residential/open countryside/small employment units</v>
          </cell>
          <cell r="X65" t="str">
            <v>residential/open countryside</v>
          </cell>
          <cell r="Z65" t="str">
            <v>no</v>
          </cell>
          <cell r="AA65">
            <v>5</v>
          </cell>
          <cell r="AB65" t="str">
            <v>proposed access not included in site boundary. Site currently surrounded by houisng on sides where site would be accessed</v>
          </cell>
          <cell r="AC65" t="str">
            <v>no</v>
          </cell>
          <cell r="AD65">
            <v>5</v>
          </cell>
          <cell r="AF65" t="str">
            <v>no</v>
          </cell>
          <cell r="AG65">
            <v>5</v>
          </cell>
          <cell r="AI65" t="str">
            <v>none</v>
          </cell>
          <cell r="AJ65">
            <v>5</v>
          </cell>
          <cell r="AL65" t="str">
            <v>none</v>
          </cell>
          <cell r="AN65">
            <v>0</v>
          </cell>
          <cell r="AO65">
            <v>1</v>
          </cell>
          <cell r="AP65" t="str">
            <v>low</v>
          </cell>
          <cell r="AR65" t="str">
            <v>Housing only</v>
          </cell>
        </row>
        <row r="66">
          <cell r="D66">
            <v>2066</v>
          </cell>
          <cell r="I66">
            <v>40625</v>
          </cell>
          <cell r="J66" t="str">
            <v>Greenfield</v>
          </cell>
          <cell r="M66" t="str">
            <v>Agent 2009</v>
          </cell>
          <cell r="O66" t="str">
            <v>Geddington West</v>
          </cell>
          <cell r="Q66" t="str">
            <v>Geddnigton</v>
          </cell>
          <cell r="R66" t="str">
            <v>Kettering</v>
          </cell>
          <cell r="T66" t="str">
            <v>No</v>
          </cell>
          <cell r="U66" t="str">
            <v>None</v>
          </cell>
          <cell r="V66" t="str">
            <v>agricultural</v>
          </cell>
          <cell r="W66" t="str">
            <v>residential/open countryside</v>
          </cell>
          <cell r="Z66" t="str">
            <v>no</v>
          </cell>
          <cell r="AA66">
            <v>5</v>
          </cell>
          <cell r="AC66" t="str">
            <v>no</v>
          </cell>
          <cell r="AD66">
            <v>5</v>
          </cell>
          <cell r="AF66" t="str">
            <v>no</v>
          </cell>
          <cell r="AG66">
            <v>5</v>
          </cell>
          <cell r="AI66" t="str">
            <v>none</v>
          </cell>
          <cell r="AJ66">
            <v>5</v>
          </cell>
          <cell r="AL66" t="str">
            <v>none</v>
          </cell>
          <cell r="AN66">
            <v>0</v>
          </cell>
          <cell r="AO66">
            <v>1</v>
          </cell>
          <cell r="AP66" t="str">
            <v>low</v>
          </cell>
          <cell r="AR66" t="str">
            <v>Housing only</v>
          </cell>
        </row>
        <row r="67">
          <cell r="D67">
            <v>2074</v>
          </cell>
          <cell r="I67">
            <v>40625</v>
          </cell>
          <cell r="J67" t="str">
            <v>Greenfield</v>
          </cell>
          <cell r="K67" t="str">
            <v>SP8776SE</v>
          </cell>
          <cell r="L67">
            <v>3.67</v>
          </cell>
          <cell r="M67" t="str">
            <v>CFS 2009</v>
          </cell>
          <cell r="O67" t="str">
            <v>Site at Wicksteed Park, to the East of Sussex Road and Kent Place</v>
          </cell>
          <cell r="Q67" t="str">
            <v>Kettering</v>
          </cell>
          <cell r="R67" t="str">
            <v>Kettering</v>
          </cell>
          <cell r="T67" t="str">
            <v>No</v>
          </cell>
          <cell r="U67" t="str">
            <v>None</v>
          </cell>
          <cell r="V67" t="str">
            <v>Peripheral part of Wicksteed Park (greenfield)</v>
          </cell>
          <cell r="W67" t="str">
            <v>Site is bounded by existing residential to North and West, Open Space to other</v>
          </cell>
          <cell r="X67" t="str">
            <v>Resi/open space</v>
          </cell>
          <cell r="Z67" t="str">
            <v>No</v>
          </cell>
          <cell r="AA67">
            <v>5</v>
          </cell>
          <cell r="AC67" t="str">
            <v>Yes</v>
          </cell>
          <cell r="AD67">
            <v>0</v>
          </cell>
          <cell r="AE67" t="str">
            <v>Potentially required due to run off from River Ise</v>
          </cell>
          <cell r="AF67" t="str">
            <v>No</v>
          </cell>
          <cell r="AG67">
            <v>5</v>
          </cell>
          <cell r="AI67" t="str">
            <v>Railway to south?</v>
          </cell>
          <cell r="AJ67">
            <v>3</v>
          </cell>
          <cell r="AL67" t="str">
            <v>none</v>
          </cell>
          <cell r="AN67">
            <v>0</v>
          </cell>
          <cell r="AO67">
            <v>1</v>
          </cell>
          <cell r="AP67" t="str">
            <v xml:space="preserve">Significant </v>
          </cell>
          <cell r="AQ67" t="str">
            <v>Impact on Wicksteed Park Open Space</v>
          </cell>
          <cell r="AR67" t="str">
            <v>Housing Only</v>
          </cell>
        </row>
        <row r="68">
          <cell r="D68">
            <v>2075</v>
          </cell>
          <cell r="I68">
            <v>40625</v>
          </cell>
          <cell r="J68" t="str">
            <v>Greenfield</v>
          </cell>
          <cell r="M68" t="str">
            <v>KBC 2011 &amp; AGENT</v>
          </cell>
          <cell r="O68" t="str">
            <v>Land at Hayfield Lodge</v>
          </cell>
          <cell r="P68" t="str">
            <v>Off Cranfield Road</v>
          </cell>
          <cell r="Q68" t="str">
            <v>Barton Seagrave</v>
          </cell>
          <cell r="R68" t="str">
            <v>Kettering</v>
          </cell>
          <cell r="S68" t="str">
            <v>NN15 5JL</v>
          </cell>
          <cell r="T68" t="str">
            <v>no</v>
          </cell>
          <cell r="U68" t="str">
            <v>None</v>
          </cell>
          <cell r="V68" t="str">
            <v>house and stabling, grazing for horses</v>
          </cell>
          <cell r="W68" t="str">
            <v>open/agricultural land</v>
          </cell>
          <cell r="X68" t="str">
            <v>open countryside</v>
          </cell>
          <cell r="Y68" t="str">
            <v>site in included within Kett East p/p (KET/2007/0694) but not owned by Bee Bee devts</v>
          </cell>
          <cell r="Z68" t="str">
            <v>No</v>
          </cell>
          <cell r="AA68">
            <v>5</v>
          </cell>
          <cell r="AC68" t="str">
            <v>no</v>
          </cell>
          <cell r="AD68">
            <v>5</v>
          </cell>
          <cell r="AF68" t="str">
            <v>no</v>
          </cell>
          <cell r="AG68">
            <v>5</v>
          </cell>
          <cell r="AH68" t="str">
            <v>possibly need for some treatment related to agricultural use - quality of land</v>
          </cell>
          <cell r="AI68" t="str">
            <v>none</v>
          </cell>
          <cell r="AJ68">
            <v>5</v>
          </cell>
          <cell r="AL68" t="str">
            <v>existing farm buildings, trees, hedgrerows, stream, open countryside</v>
          </cell>
          <cell r="AN68">
            <v>0.1</v>
          </cell>
          <cell r="AO68">
            <v>0.9</v>
          </cell>
          <cell r="AP68" t="str">
            <v>major</v>
          </cell>
          <cell r="AQ68" t="str">
            <v>without Kettering East the site is detached from Kettering</v>
          </cell>
          <cell r="AR68" t="str">
            <v>Housing only</v>
          </cell>
        </row>
        <row r="69">
          <cell r="D69">
            <v>2076</v>
          </cell>
          <cell r="I69">
            <v>40625</v>
          </cell>
          <cell r="J69" t="str">
            <v>Greenfield</v>
          </cell>
          <cell r="M69" t="str">
            <v>KBC 2011 &amp; AGENT</v>
          </cell>
          <cell r="O69" t="str">
            <v>Land at Grange Farm</v>
          </cell>
          <cell r="P69" t="str">
            <v>Off Cranfield Road</v>
          </cell>
          <cell r="Q69" t="str">
            <v>Barton Seagrave</v>
          </cell>
          <cell r="R69" t="str">
            <v>Kettering</v>
          </cell>
          <cell r="S69" t="str">
            <v>NN15 5JL</v>
          </cell>
          <cell r="T69" t="str">
            <v>no</v>
          </cell>
          <cell r="U69" t="str">
            <v>none</v>
          </cell>
          <cell r="V69" t="str">
            <v>agriculture</v>
          </cell>
          <cell r="W69" t="str">
            <v>open/agricultural land</v>
          </cell>
          <cell r="X69" t="str">
            <v>rural</v>
          </cell>
          <cell r="Y69" t="str">
            <v>site in included within Kett East p/p (KET/2007/0694) but not owned by Bee Bee devts</v>
          </cell>
          <cell r="Z69" t="str">
            <v>No</v>
          </cell>
          <cell r="AA69">
            <v>5</v>
          </cell>
          <cell r="AC69" t="str">
            <v>no</v>
          </cell>
          <cell r="AD69">
            <v>5</v>
          </cell>
          <cell r="AF69" t="str">
            <v>No</v>
          </cell>
          <cell r="AG69">
            <v>5</v>
          </cell>
          <cell r="AH69" t="str">
            <v>possibly need for some treatmentneeded around farm buildings due to agricultural use - quality of land</v>
          </cell>
          <cell r="AI69" t="str">
            <v>none</v>
          </cell>
          <cell r="AJ69">
            <v>5</v>
          </cell>
          <cell r="AL69" t="str">
            <v>existing farm buildings</v>
          </cell>
          <cell r="AN69">
            <v>0</v>
          </cell>
          <cell r="AO69">
            <v>1</v>
          </cell>
          <cell r="AP69" t="str">
            <v>major</v>
          </cell>
          <cell r="AQ69" t="str">
            <v>assume farm buildings would be removed to permit comprehensive redevelopment of site, hence 100% capacity. Without Kettering East site is detached from Kettering</v>
          </cell>
          <cell r="AR69" t="str">
            <v>Housing only</v>
          </cell>
        </row>
        <row r="70">
          <cell r="D70">
            <v>2086</v>
          </cell>
          <cell r="I70">
            <v>40625</v>
          </cell>
          <cell r="J70" t="str">
            <v>Greenfield</v>
          </cell>
          <cell r="L70">
            <v>2.1160000000000001</v>
          </cell>
          <cell r="M70" t="str">
            <v>Agent 2010</v>
          </cell>
          <cell r="O70" t="str">
            <v>Land to the South West of</v>
          </cell>
          <cell r="P70" t="str">
            <v xml:space="preserve"> Pioneer Avenue</v>
          </cell>
          <cell r="Q70" t="str">
            <v>Desborough</v>
          </cell>
          <cell r="R70" t="str">
            <v>Kettering</v>
          </cell>
          <cell r="S70" t="str">
            <v>NN14 2PB</v>
          </cell>
          <cell r="T70" t="str">
            <v>No</v>
          </cell>
          <cell r="U70" t="str">
            <v>None</v>
          </cell>
          <cell r="V70" t="str">
            <v>allotments</v>
          </cell>
          <cell r="W70" t="str">
            <v>residential/agriculture</v>
          </cell>
          <cell r="X70" t="str">
            <v>rural</v>
          </cell>
          <cell r="Y70" t="str">
            <v>site located between SHLAA sites 1024 and 992</v>
          </cell>
          <cell r="Z70" t="str">
            <v>No</v>
          </cell>
          <cell r="AA70">
            <v>5</v>
          </cell>
          <cell r="AC70" t="str">
            <v>No</v>
          </cell>
          <cell r="AD70">
            <v>5</v>
          </cell>
          <cell r="AF70" t="str">
            <v>No</v>
          </cell>
          <cell r="AG70">
            <v>5</v>
          </cell>
          <cell r="AI70" t="str">
            <v>none</v>
          </cell>
          <cell r="AJ70">
            <v>5</v>
          </cell>
          <cell r="AL70" t="str">
            <v>derliect sheds</v>
          </cell>
          <cell r="AN70">
            <v>0</v>
          </cell>
          <cell r="AO70">
            <v>1</v>
          </cell>
          <cell r="AP70" t="str">
            <v>moderate</v>
          </cell>
          <cell r="AQ70" t="str">
            <v>assume derlict sheds would be removed to allow comprehensive redevelopment of site. Topography may limit potential for redevelopment</v>
          </cell>
          <cell r="AR70" t="str">
            <v>housing only</v>
          </cell>
        </row>
        <row r="71">
          <cell r="D71">
            <v>2119</v>
          </cell>
          <cell r="I71">
            <v>40625</v>
          </cell>
          <cell r="J71" t="str">
            <v>Greenfield</v>
          </cell>
          <cell r="L71">
            <v>7.4779999999999998</v>
          </cell>
          <cell r="M71" t="str">
            <v>Agent 2010</v>
          </cell>
          <cell r="O71" t="str">
            <v>Rothwell Glebe - Land South of A14</v>
          </cell>
          <cell r="Q71" t="str">
            <v>Rothwell</v>
          </cell>
          <cell r="R71" t="str">
            <v>Kettering</v>
          </cell>
          <cell r="S71" t="str">
            <v>NN14 1LJ</v>
          </cell>
          <cell r="T71" t="str">
            <v>No</v>
          </cell>
          <cell r="U71" t="str">
            <v>None</v>
          </cell>
          <cell r="V71" t="str">
            <v>grassland in equestrian use</v>
          </cell>
          <cell r="W71" t="str">
            <v>open countryside although application for HGV parking approved opposite</v>
          </cell>
          <cell r="Y71" t="str">
            <v>agent confirms site has the potential to form a significant SUE to Rothwell as part of a landowner consortium</v>
          </cell>
          <cell r="Z71" t="str">
            <v xml:space="preserve">No </v>
          </cell>
          <cell r="AA71">
            <v>5</v>
          </cell>
          <cell r="AB71" t="str">
            <v>could be provided off Orton Road</v>
          </cell>
          <cell r="AC71" t="str">
            <v>No</v>
          </cell>
          <cell r="AD71">
            <v>5</v>
          </cell>
          <cell r="AF71" t="str">
            <v>No</v>
          </cell>
          <cell r="AG71">
            <v>5</v>
          </cell>
          <cell r="AI71" t="str">
            <v>none</v>
          </cell>
          <cell r="AJ71">
            <v>5</v>
          </cell>
          <cell r="AL71" t="str">
            <v>none</v>
          </cell>
          <cell r="AN71">
            <v>0</v>
          </cell>
          <cell r="AO71">
            <v>1</v>
          </cell>
          <cell r="AP71" t="str">
            <v>major</v>
          </cell>
          <cell r="AQ71" t="str">
            <v>open countryside - unsustainable location. A14 noise could be an issue.</v>
          </cell>
          <cell r="AR71" t="str">
            <v>mixed use devt</v>
          </cell>
        </row>
        <row r="72">
          <cell r="D72">
            <v>2182</v>
          </cell>
          <cell r="G72" t="str">
            <v>R0/159</v>
          </cell>
          <cell r="I72">
            <v>40673</v>
          </cell>
          <cell r="J72" t="str">
            <v>Greenfield</v>
          </cell>
          <cell r="M72" t="str">
            <v>KBC 2011</v>
          </cell>
          <cell r="O72" t="str">
            <v>Columbus Crescent</v>
          </cell>
          <cell r="Q72" t="str">
            <v>Rothwell</v>
          </cell>
          <cell r="R72" t="str">
            <v>Kettering</v>
          </cell>
          <cell r="T72" t="str">
            <v>No</v>
          </cell>
          <cell r="U72" t="str">
            <v>None</v>
          </cell>
          <cell r="V72" t="str">
            <v>open space / children's play area</v>
          </cell>
          <cell r="W72" t="str">
            <v>residential / open countryside</v>
          </cell>
          <cell r="Y72" t="str">
            <v>KBC submitted site for inclusion in SHLAA refresh</v>
          </cell>
          <cell r="Z72" t="str">
            <v>no</v>
          </cell>
          <cell r="AA72">
            <v>5</v>
          </cell>
          <cell r="AB72" t="str">
            <v>access off Columbus Crescent</v>
          </cell>
          <cell r="AC72" t="str">
            <v>No</v>
          </cell>
          <cell r="AD72">
            <v>5</v>
          </cell>
          <cell r="AF72" t="str">
            <v>No</v>
          </cell>
          <cell r="AG72">
            <v>5</v>
          </cell>
          <cell r="AI72" t="str">
            <v>none</v>
          </cell>
          <cell r="AJ72">
            <v>5</v>
          </cell>
          <cell r="AL72" t="str">
            <v>none</v>
          </cell>
          <cell r="AN72">
            <v>0</v>
          </cell>
          <cell r="AO72">
            <v>1</v>
          </cell>
          <cell r="AP72" t="str">
            <v>significant</v>
          </cell>
          <cell r="AQ72" t="str">
            <v>part of site identified as open space / childrens play area. Flooding issues to the southern boundary of site</v>
          </cell>
          <cell r="AR72" t="str">
            <v>housing only</v>
          </cell>
        </row>
        <row r="73">
          <cell r="D73">
            <v>2183</v>
          </cell>
          <cell r="G73" t="str">
            <v>KE/035</v>
          </cell>
          <cell r="I73">
            <v>40673</v>
          </cell>
          <cell r="M73" t="str">
            <v>KBC 2011</v>
          </cell>
          <cell r="N73" t="str">
            <v>KE/035</v>
          </cell>
          <cell r="O73" t="str">
            <v>North Kettering A</v>
          </cell>
          <cell r="Q73" t="str">
            <v>Kettering</v>
          </cell>
          <cell r="R73" t="str">
            <v>Kettering</v>
          </cell>
          <cell r="T73" t="str">
            <v>No</v>
          </cell>
          <cell r="U73" t="str">
            <v>None</v>
          </cell>
          <cell r="V73" t="str">
            <v>Agriculture/Village</v>
          </cell>
          <cell r="W73" t="str">
            <v>Agriculture</v>
          </cell>
          <cell r="X73" t="str">
            <v>Agriculture/Village</v>
          </cell>
          <cell r="Y73" t="str">
            <v>KBC submitted site for inclusion in SHLAA refresh</v>
          </cell>
          <cell r="Z73" t="str">
            <v>Yes</v>
          </cell>
          <cell r="AA73">
            <v>0</v>
          </cell>
          <cell r="AB73" t="str">
            <v>Onto bypass</v>
          </cell>
          <cell r="AC73" t="str">
            <v>Yes</v>
          </cell>
          <cell r="AD73">
            <v>0</v>
          </cell>
          <cell r="AE73" t="str">
            <v>Topography, distsnce from settlement</v>
          </cell>
          <cell r="AF73" t="str">
            <v>Yes</v>
          </cell>
          <cell r="AG73">
            <v>0</v>
          </cell>
          <cell r="AH73" t="str">
            <v>Sloping</v>
          </cell>
          <cell r="AI73" t="str">
            <v>None</v>
          </cell>
          <cell r="AJ73">
            <v>5</v>
          </cell>
          <cell r="AL73" t="str">
            <v>None</v>
          </cell>
          <cell r="AN73">
            <v>0</v>
          </cell>
          <cell r="AO73">
            <v>1</v>
          </cell>
          <cell r="AP73" t="str">
            <v>Major</v>
          </cell>
          <cell r="AQ73" t="str">
            <v>sloping/topography - elevated to landscape. Unacceptable impact on Weekley. Contains part of historic park and garden - Boughton House. Access, Noise - insurmountable constraints</v>
          </cell>
          <cell r="AR73" t="str">
            <v>Housing only</v>
          </cell>
        </row>
        <row r="74">
          <cell r="D74">
            <v>2184</v>
          </cell>
          <cell r="G74" t="str">
            <v>KE/036</v>
          </cell>
          <cell r="I74">
            <v>40673</v>
          </cell>
          <cell r="M74" t="str">
            <v>KBC 2011</v>
          </cell>
          <cell r="N74" t="str">
            <v>KE/036</v>
          </cell>
          <cell r="O74" t="str">
            <v>Land East of Site 373, Stamford Road (excluding part site 1084)</v>
          </cell>
          <cell r="Q74" t="str">
            <v>Kettering</v>
          </cell>
          <cell r="R74" t="str">
            <v>Kettering</v>
          </cell>
          <cell r="T74" t="str">
            <v>No</v>
          </cell>
          <cell r="U74" t="str">
            <v>None</v>
          </cell>
          <cell r="V74" t="str">
            <v>Grazing agriculture</v>
          </cell>
          <cell r="W74" t="str">
            <v>Agriculture, resi</v>
          </cell>
          <cell r="X74" t="str">
            <v>Rural</v>
          </cell>
          <cell r="Y74" t="str">
            <v>KBC submitted site for inclusion in SHLAA refresh</v>
          </cell>
          <cell r="Z74" t="str">
            <v>No</v>
          </cell>
          <cell r="AA74">
            <v>5</v>
          </cell>
          <cell r="AC74" t="str">
            <v>Yes</v>
          </cell>
          <cell r="AD74">
            <v>0</v>
          </cell>
          <cell r="AF74" t="str">
            <v>Yes</v>
          </cell>
          <cell r="AG74">
            <v>0</v>
          </cell>
          <cell r="AI74" t="str">
            <v>River Ise and Flood Zone, Historic park and gardens</v>
          </cell>
          <cell r="AJ74">
            <v>3</v>
          </cell>
          <cell r="AN74">
            <v>0.2</v>
          </cell>
          <cell r="AO74">
            <v>0.8</v>
          </cell>
          <cell r="AP74" t="str">
            <v>Major</v>
          </cell>
          <cell r="AQ74" t="str">
            <v>Impact on historic park and garden which forms part of the site. Unacceptable impact/coalescence with Warkton and Weekley</v>
          </cell>
          <cell r="AR74" t="str">
            <v>Housing only</v>
          </cell>
        </row>
        <row r="75">
          <cell r="D75">
            <v>2185</v>
          </cell>
          <cell r="I75">
            <v>40673</v>
          </cell>
          <cell r="J75" t="str">
            <v>Brownfield</v>
          </cell>
          <cell r="M75" t="str">
            <v>KBC 2011</v>
          </cell>
          <cell r="O75" t="str">
            <v>Land at Bosworth's Nursery and Garden Centre</v>
          </cell>
          <cell r="P75" t="str">
            <v>Off Finedon Road</v>
          </cell>
          <cell r="Q75" t="str">
            <v>Burton Latimer</v>
          </cell>
          <cell r="R75" t="str">
            <v>Kettering</v>
          </cell>
          <cell r="T75" t="str">
            <v>No</v>
          </cell>
          <cell r="U75" t="str">
            <v>None</v>
          </cell>
          <cell r="V75" t="str">
            <v>Garden centre and associated parking facilities</v>
          </cell>
          <cell r="W75" t="str">
            <v>residential to north and south, open countryside to west</v>
          </cell>
          <cell r="Y75" t="str">
            <v>KBC submitted site for inclusion in SHLAA refresh</v>
          </cell>
          <cell r="Z75" t="str">
            <v xml:space="preserve">No </v>
          </cell>
          <cell r="AA75">
            <v>5</v>
          </cell>
          <cell r="AB75" t="str">
            <v>access via existing garden centre off Finedon Road</v>
          </cell>
          <cell r="AC75" t="str">
            <v>No</v>
          </cell>
          <cell r="AD75">
            <v>5</v>
          </cell>
          <cell r="AE75" t="str">
            <v>Make use of existing garden centre infrastructure</v>
          </cell>
          <cell r="AF75" t="str">
            <v>No</v>
          </cell>
          <cell r="AG75">
            <v>5</v>
          </cell>
          <cell r="AI75" t="str">
            <v>none</v>
          </cell>
          <cell r="AJ75">
            <v>5</v>
          </cell>
          <cell r="AL75" t="str">
            <v>None - Garden centres and auxillary buildings would be removed in any redevelopment</v>
          </cell>
          <cell r="AN75">
            <v>0</v>
          </cell>
          <cell r="AO75">
            <v>1</v>
          </cell>
          <cell r="AP75" t="str">
            <v>low</v>
          </cell>
          <cell r="AQ75" t="str">
            <v>surrounded by residential devt</v>
          </cell>
          <cell r="AR75" t="str">
            <v>Housing only</v>
          </cell>
        </row>
        <row r="76">
          <cell r="D76">
            <v>2186</v>
          </cell>
          <cell r="I76">
            <v>40673</v>
          </cell>
          <cell r="J76" t="str">
            <v>Part PDL</v>
          </cell>
          <cell r="M76" t="str">
            <v>KBC 2011</v>
          </cell>
          <cell r="O76" t="str">
            <v>Lsnd at White Lodge Farm</v>
          </cell>
          <cell r="Q76" t="str">
            <v>Burton Latimer</v>
          </cell>
          <cell r="R76" t="str">
            <v>Kettering</v>
          </cell>
          <cell r="T76" t="str">
            <v>no</v>
          </cell>
          <cell r="U76" t="str">
            <v>none</v>
          </cell>
          <cell r="V76" t="str">
            <v>farm/agricultural</v>
          </cell>
          <cell r="W76" t="str">
            <v>adjacent to p/p for residential. Open countryside</v>
          </cell>
          <cell r="X76" t="str">
            <v>currently open countryside but adjacent to approved housing devt</v>
          </cell>
          <cell r="Y76" t="str">
            <v>KBC submitted site for inclusion in SHLAA refresh</v>
          </cell>
          <cell r="Z76" t="str">
            <v>no</v>
          </cell>
          <cell r="AA76">
            <v>5</v>
          </cell>
          <cell r="AC76" t="str">
            <v>no</v>
          </cell>
          <cell r="AD76">
            <v>5</v>
          </cell>
          <cell r="AF76" t="str">
            <v>no</v>
          </cell>
          <cell r="AG76">
            <v>5</v>
          </cell>
          <cell r="AI76" t="str">
            <v>none</v>
          </cell>
          <cell r="AJ76">
            <v>5</v>
          </cell>
          <cell r="AL76" t="str">
            <v>buildings and farm buildings</v>
          </cell>
          <cell r="AN76">
            <v>0.1</v>
          </cell>
          <cell r="AO76">
            <v>0.9</v>
          </cell>
          <cell r="AP76" t="str">
            <v>moderate/significant</v>
          </cell>
          <cell r="AQ76" t="str">
            <v>assume agricultural buildings would be redeveloped and telephone lines moved underground. Currently detached from Burton Latimer - dependent on Higham Road application being delivered to attract to town</v>
          </cell>
          <cell r="AR76" t="str">
            <v>housing or potentially mixed use</v>
          </cell>
        </row>
        <row r="77">
          <cell r="D77">
            <v>2187</v>
          </cell>
          <cell r="I77">
            <v>40673</v>
          </cell>
          <cell r="J77" t="str">
            <v>Greenfield</v>
          </cell>
          <cell r="L77">
            <v>63.3</v>
          </cell>
          <cell r="M77" t="str">
            <v>KBC 2011</v>
          </cell>
          <cell r="N77" t="str">
            <v>DE/140</v>
          </cell>
          <cell r="O77" t="str">
            <v>Land at Humphreys Lodge</v>
          </cell>
          <cell r="P77" t="str">
            <v>Off Braybrooke Road</v>
          </cell>
          <cell r="Q77" t="str">
            <v>Desborough</v>
          </cell>
          <cell r="R77" t="str">
            <v>Kettering</v>
          </cell>
          <cell r="T77" t="str">
            <v>No</v>
          </cell>
          <cell r="U77" t="str">
            <v>None</v>
          </cell>
          <cell r="V77" t="str">
            <v>Open countryside/agricultural</v>
          </cell>
          <cell r="W77" t="str">
            <v>residential to south, commercial/industrial to east</v>
          </cell>
          <cell r="X77" t="str">
            <v>rural</v>
          </cell>
          <cell r="Z77" t="str">
            <v>Yes</v>
          </cell>
          <cell r="AA77">
            <v>0</v>
          </cell>
          <cell r="AB77" t="str">
            <v>due to size of site</v>
          </cell>
          <cell r="AC77" t="str">
            <v>Yes</v>
          </cell>
          <cell r="AD77">
            <v>0</v>
          </cell>
          <cell r="AE77" t="str">
            <v>due to size of site</v>
          </cell>
          <cell r="AF77" t="str">
            <v>No</v>
          </cell>
          <cell r="AG77">
            <v>5</v>
          </cell>
          <cell r="AI77" t="str">
            <v>Yes</v>
          </cell>
          <cell r="AJ77">
            <v>3</v>
          </cell>
          <cell r="AK77" t="str">
            <v>A6 to east of site</v>
          </cell>
          <cell r="AL77" t="str">
            <v>none</v>
          </cell>
          <cell r="AN77">
            <v>0</v>
          </cell>
          <cell r="AO77">
            <v>1</v>
          </cell>
          <cell r="AP77" t="str">
            <v>moderate</v>
          </cell>
          <cell r="AQ77" t="str">
            <v>ridge and furrow on part of site</v>
          </cell>
          <cell r="AR77" t="str">
            <v>mixed use devt</v>
          </cell>
        </row>
        <row r="78">
          <cell r="D78">
            <v>2188</v>
          </cell>
          <cell r="I78">
            <v>40673</v>
          </cell>
          <cell r="J78" t="str">
            <v>Greenfield</v>
          </cell>
          <cell r="M78" t="str">
            <v>KBC 2011</v>
          </cell>
          <cell r="N78" t="str">
            <v>DE/141</v>
          </cell>
          <cell r="O78" t="str">
            <v>Land to te North of Harborough Road</v>
          </cell>
          <cell r="P78" t="str">
            <v>Off Harborough Road</v>
          </cell>
          <cell r="Q78" t="str">
            <v>Desborough</v>
          </cell>
          <cell r="R78" t="str">
            <v>Kettering</v>
          </cell>
          <cell r="T78" t="str">
            <v>No</v>
          </cell>
          <cell r="U78" t="str">
            <v>None</v>
          </cell>
          <cell r="V78" t="str">
            <v>mainly agricultural/open countryside</v>
          </cell>
          <cell r="W78" t="str">
            <v>rural/commercial</v>
          </cell>
          <cell r="X78" t="str">
            <v>rural</v>
          </cell>
          <cell r="Y78" t="str">
            <v>KBC submitted site for inclusion in SHLAA refresh</v>
          </cell>
          <cell r="Z78" t="str">
            <v>No</v>
          </cell>
          <cell r="AA78">
            <v>5</v>
          </cell>
          <cell r="AC78" t="str">
            <v>Yes</v>
          </cell>
          <cell r="AD78">
            <v>0</v>
          </cell>
          <cell r="AE78" t="str">
            <v>due to distance from residential</v>
          </cell>
          <cell r="AF78" t="str">
            <v>No</v>
          </cell>
          <cell r="AG78">
            <v>5</v>
          </cell>
          <cell r="AI78" t="str">
            <v>yes</v>
          </cell>
          <cell r="AJ78">
            <v>3</v>
          </cell>
          <cell r="AK78" t="str">
            <v>employment to south</v>
          </cell>
          <cell r="AL78" t="str">
            <v>none</v>
          </cell>
          <cell r="AN78">
            <v>0</v>
          </cell>
          <cell r="AO78">
            <v>1</v>
          </cell>
          <cell r="AP78" t="str">
            <v xml:space="preserve">Significant </v>
          </cell>
          <cell r="AQ78" t="str">
            <v>due to connectivity and distance from rest of Desboroguh</v>
          </cell>
          <cell r="AR78" t="str">
            <v>mixed use devt</v>
          </cell>
        </row>
        <row r="79">
          <cell r="D79">
            <v>2189</v>
          </cell>
          <cell r="I79">
            <v>40674</v>
          </cell>
          <cell r="J79" t="str">
            <v>Greenfield</v>
          </cell>
          <cell r="L79">
            <v>10.7</v>
          </cell>
          <cell r="M79" t="str">
            <v>KBC 2011</v>
          </cell>
          <cell r="N79" t="str">
            <v>DE/142</v>
          </cell>
          <cell r="O79" t="str">
            <v>Land off Arlingworth Road and Braybrook Road</v>
          </cell>
          <cell r="Q79" t="str">
            <v>Desborough</v>
          </cell>
          <cell r="R79" t="str">
            <v>Kettering</v>
          </cell>
          <cell r="T79" t="str">
            <v>No</v>
          </cell>
          <cell r="U79" t="str">
            <v>None</v>
          </cell>
          <cell r="V79" t="str">
            <v xml:space="preserve"> agricultural/open countryside</v>
          </cell>
          <cell r="W79" t="str">
            <v>residential to south</v>
          </cell>
          <cell r="X79" t="str">
            <v>rural</v>
          </cell>
          <cell r="Y79" t="str">
            <v>KBC submitted site for inclusion in SHLAA refresh</v>
          </cell>
          <cell r="Z79" t="str">
            <v>No</v>
          </cell>
          <cell r="AA79">
            <v>5</v>
          </cell>
          <cell r="AC79" t="str">
            <v>No</v>
          </cell>
          <cell r="AD79">
            <v>5</v>
          </cell>
          <cell r="AF79" t="str">
            <v>No</v>
          </cell>
          <cell r="AG79">
            <v>5</v>
          </cell>
          <cell r="AI79" t="str">
            <v>none</v>
          </cell>
          <cell r="AJ79">
            <v>5</v>
          </cell>
          <cell r="AL79" t="str">
            <v>none</v>
          </cell>
          <cell r="AN79">
            <v>0</v>
          </cell>
          <cell r="AO79">
            <v>1</v>
          </cell>
          <cell r="AP79" t="str">
            <v>moderate</v>
          </cell>
          <cell r="AQ79" t="str">
            <v>connectivity to existing settlement</v>
          </cell>
          <cell r="AR79" t="str">
            <v>mixed use devt</v>
          </cell>
        </row>
        <row r="80">
          <cell r="D80">
            <v>2190</v>
          </cell>
          <cell r="I80">
            <v>40673</v>
          </cell>
          <cell r="M80" t="str">
            <v>KBC 2011</v>
          </cell>
          <cell r="O80" t="str">
            <v>Land to the North of Rushton Road Allotments</v>
          </cell>
          <cell r="Q80" t="str">
            <v>Rothwell</v>
          </cell>
          <cell r="R80" t="str">
            <v>Kettering</v>
          </cell>
          <cell r="T80" t="str">
            <v>No</v>
          </cell>
          <cell r="U80" t="str">
            <v>None</v>
          </cell>
          <cell r="V80" t="str">
            <v>open countryside / greenfield</v>
          </cell>
          <cell r="W80" t="str">
            <v>open countryside / greenfield</v>
          </cell>
          <cell r="X80" t="str">
            <v>open countryside / greenfield</v>
          </cell>
          <cell r="Y80" t="str">
            <v>KBC submitted site for inclusion in SHLAA refresh</v>
          </cell>
          <cell r="Z80" t="str">
            <v>Yes</v>
          </cell>
          <cell r="AA80">
            <v>0</v>
          </cell>
          <cell r="AB80" t="str">
            <v>new access would need to be provided</v>
          </cell>
          <cell r="AC80" t="str">
            <v>Yes</v>
          </cell>
          <cell r="AD80">
            <v>0</v>
          </cell>
          <cell r="AE80" t="str">
            <v>site in oen countryside</v>
          </cell>
          <cell r="AF80" t="str">
            <v>No</v>
          </cell>
          <cell r="AG80">
            <v>5</v>
          </cell>
          <cell r="AH80" t="str">
            <v>potentially some ground treatment needed related to agriculture but would need detailed assessment</v>
          </cell>
          <cell r="AI80" t="str">
            <v>None</v>
          </cell>
          <cell r="AJ80">
            <v>5</v>
          </cell>
          <cell r="AL80" t="str">
            <v>none</v>
          </cell>
          <cell r="AN80">
            <v>0</v>
          </cell>
          <cell r="AO80">
            <v>1</v>
          </cell>
          <cell r="AP80" t="str">
            <v>major</v>
          </cell>
          <cell r="AQ80" t="str">
            <v>location - site is in open countryside with a presumption against development</v>
          </cell>
          <cell r="AR80" t="str">
            <v>housing or mixed</v>
          </cell>
        </row>
        <row r="81">
          <cell r="D81">
            <v>2191</v>
          </cell>
          <cell r="G81" t="str">
            <v>RO/093</v>
          </cell>
          <cell r="I81">
            <v>40673</v>
          </cell>
          <cell r="J81" t="str">
            <v>Greenfield</v>
          </cell>
          <cell r="M81" t="str">
            <v>KBC 2011</v>
          </cell>
          <cell r="O81" t="str">
            <v>Land off the A6 Roundabout</v>
          </cell>
          <cell r="P81" t="str">
            <v>Harrington Road</v>
          </cell>
          <cell r="Q81" t="str">
            <v>Rothwell</v>
          </cell>
          <cell r="R81" t="str">
            <v>Kettering</v>
          </cell>
          <cell r="T81" t="str">
            <v>No</v>
          </cell>
          <cell r="U81" t="str">
            <v>None</v>
          </cell>
          <cell r="V81" t="str">
            <v>open countryside</v>
          </cell>
          <cell r="W81" t="str">
            <v>open countryside / highway junction</v>
          </cell>
          <cell r="Y81" t="str">
            <v>KBC submitted site for inclusion in SHLAA refresh</v>
          </cell>
          <cell r="Z81" t="str">
            <v>No</v>
          </cell>
          <cell r="AA81">
            <v>5</v>
          </cell>
          <cell r="AB81" t="str">
            <v>access off Harborough Road</v>
          </cell>
          <cell r="AC81" t="str">
            <v>Yes</v>
          </cell>
          <cell r="AD81">
            <v>0</v>
          </cell>
          <cell r="AF81" t="str">
            <v>No</v>
          </cell>
          <cell r="AG81">
            <v>5</v>
          </cell>
          <cell r="AH81" t="str">
            <v>located next to highway junctions</v>
          </cell>
          <cell r="AI81" t="str">
            <v>highways? B576 and A14</v>
          </cell>
          <cell r="AJ81">
            <v>3</v>
          </cell>
          <cell r="AK81" t="str">
            <v>Noise issues?</v>
          </cell>
          <cell r="AL81" t="str">
            <v>none</v>
          </cell>
          <cell r="AN81">
            <v>0</v>
          </cell>
          <cell r="AO81">
            <v>1</v>
          </cell>
          <cell r="AP81" t="str">
            <v>major</v>
          </cell>
          <cell r="AQ81" t="str">
            <v>noise constraints and location prohibit sites devt for resi</v>
          </cell>
          <cell r="AR81" t="str">
            <v>mixed</v>
          </cell>
        </row>
        <row r="82">
          <cell r="D82">
            <v>2192</v>
          </cell>
          <cell r="I82">
            <v>40673</v>
          </cell>
          <cell r="J82" t="str">
            <v>Greenfield</v>
          </cell>
          <cell r="L82">
            <v>16.7</v>
          </cell>
          <cell r="M82" t="str">
            <v>KBC 2011</v>
          </cell>
          <cell r="O82" t="str">
            <v>Land to the South East of Broughton</v>
          </cell>
          <cell r="Q82" t="str">
            <v>Broughton</v>
          </cell>
          <cell r="R82" t="str">
            <v>Kettering</v>
          </cell>
          <cell r="T82" t="str">
            <v>No</v>
          </cell>
          <cell r="U82" t="str">
            <v>none</v>
          </cell>
          <cell r="V82" t="str">
            <v>agricultural</v>
          </cell>
          <cell r="W82" t="str">
            <v>rural</v>
          </cell>
          <cell r="X82" t="str">
            <v>rural</v>
          </cell>
          <cell r="Y82" t="str">
            <v>KBC submitted site for inclusion in SHLAA refresh</v>
          </cell>
          <cell r="Z82" t="str">
            <v>no</v>
          </cell>
          <cell r="AA82">
            <v>5</v>
          </cell>
          <cell r="AC82" t="str">
            <v>yes</v>
          </cell>
          <cell r="AD82">
            <v>0</v>
          </cell>
          <cell r="AF82" t="str">
            <v>no</v>
          </cell>
          <cell r="AG82">
            <v>5</v>
          </cell>
          <cell r="AH82" t="str">
            <v>land slopes significantly on part of site</v>
          </cell>
          <cell r="AI82" t="str">
            <v>none</v>
          </cell>
          <cell r="AJ82">
            <v>5</v>
          </cell>
          <cell r="AK82" t="str">
            <v>pylons</v>
          </cell>
          <cell r="AN82">
            <v>0.05</v>
          </cell>
          <cell r="AO82">
            <v>0.95</v>
          </cell>
          <cell r="AP82" t="str">
            <v>moderate</v>
          </cell>
          <cell r="AQ82" t="str">
            <v>moderate costs associated with moving pylons. However, significantly reduced site would only be acceptable. Would need to be reduced due to scale of site but no physical constraints</v>
          </cell>
          <cell r="AR82" t="str">
            <v>mixed use devt</v>
          </cell>
        </row>
        <row r="83">
          <cell r="D83">
            <v>2193</v>
          </cell>
          <cell r="I83">
            <v>40673</v>
          </cell>
          <cell r="J83" t="str">
            <v>Greenfield</v>
          </cell>
          <cell r="L83">
            <v>1.05</v>
          </cell>
          <cell r="M83" t="str">
            <v>KBC 2011</v>
          </cell>
          <cell r="O83" t="str">
            <v>Land to the rear of 22 High Street</v>
          </cell>
          <cell r="P83" t="str">
            <v>Off Bentham Close</v>
          </cell>
          <cell r="Q83" t="str">
            <v>Broughton</v>
          </cell>
          <cell r="R83" t="str">
            <v>Kettering</v>
          </cell>
          <cell r="T83" t="str">
            <v>No</v>
          </cell>
          <cell r="U83" t="str">
            <v>none</v>
          </cell>
          <cell r="V83" t="str">
            <v>agricultural/vacent wasteland</v>
          </cell>
          <cell r="W83" t="str">
            <v>residential</v>
          </cell>
          <cell r="X83" t="str">
            <v>rural</v>
          </cell>
          <cell r="Y83" t="str">
            <v>KBC submitted site for inclusion in SHLAA refresh</v>
          </cell>
          <cell r="Z83" t="str">
            <v>no</v>
          </cell>
          <cell r="AA83">
            <v>5</v>
          </cell>
          <cell r="AB83" t="str">
            <v>access appears present</v>
          </cell>
          <cell r="AC83" t="str">
            <v>no</v>
          </cell>
          <cell r="AD83">
            <v>5</v>
          </cell>
          <cell r="AF83" t="str">
            <v>no</v>
          </cell>
          <cell r="AG83">
            <v>5</v>
          </cell>
          <cell r="AI83" t="str">
            <v>yes</v>
          </cell>
          <cell r="AJ83">
            <v>0</v>
          </cell>
          <cell r="AK83" t="str">
            <v>river nene/A6</v>
          </cell>
          <cell r="AL83" t="str">
            <v>none</v>
          </cell>
          <cell r="AN83">
            <v>0</v>
          </cell>
          <cell r="AO83">
            <v>1</v>
          </cell>
          <cell r="AP83" t="str">
            <v>low</v>
          </cell>
          <cell r="AQ83" t="str">
            <v>apart from being located outide the designated village boundary in open countryside, landscape quality appears to be low and suitable for redevelopment</v>
          </cell>
          <cell r="AR83" t="str">
            <v>housing only</v>
          </cell>
        </row>
        <row r="84">
          <cell r="D84">
            <v>2194</v>
          </cell>
          <cell r="I84">
            <v>40673</v>
          </cell>
          <cell r="M84" t="str">
            <v>KBC 2011</v>
          </cell>
          <cell r="O84" t="str">
            <v>Old Nursery Site</v>
          </cell>
          <cell r="P84" t="str">
            <v>Grafton Road</v>
          </cell>
          <cell r="Q84" t="str">
            <v>Geddington</v>
          </cell>
          <cell r="R84" t="str">
            <v>Kettering</v>
          </cell>
          <cell r="T84" t="str">
            <v>No</v>
          </cell>
          <cell r="U84" t="str">
            <v>None</v>
          </cell>
          <cell r="V84" t="str">
            <v>old nursery</v>
          </cell>
          <cell r="W84" t="str">
            <v>open countryside/old sawmill allotments</v>
          </cell>
          <cell r="X84" t="str">
            <v>rural/RESIDENTIAL</v>
          </cell>
          <cell r="Z84" t="str">
            <v>no</v>
          </cell>
          <cell r="AA84">
            <v>5</v>
          </cell>
          <cell r="AC84" t="str">
            <v>no</v>
          </cell>
          <cell r="AD84">
            <v>5</v>
          </cell>
          <cell r="AF84" t="str">
            <v>no</v>
          </cell>
          <cell r="AG84">
            <v>5</v>
          </cell>
          <cell r="AH84" t="str">
            <v>old nursery</v>
          </cell>
          <cell r="AI84" t="str">
            <v>none</v>
          </cell>
          <cell r="AJ84">
            <v>5</v>
          </cell>
          <cell r="AL84" t="str">
            <v>yes</v>
          </cell>
          <cell r="AN84">
            <v>0</v>
          </cell>
          <cell r="AO84">
            <v>1</v>
          </cell>
          <cell r="AP84" t="str">
            <v>moderate</v>
          </cell>
          <cell r="AQ84" t="str">
            <v>potentially old nursery buildings on site but assume these would be removed to allow redevelopment - 100% assumption. TPO may make access to the site difficult</v>
          </cell>
          <cell r="AR84" t="str">
            <v>housing only</v>
          </cell>
        </row>
        <row r="85">
          <cell r="D85">
            <v>2195</v>
          </cell>
          <cell r="I85">
            <v>40673</v>
          </cell>
          <cell r="J85" t="str">
            <v>Greenfield (back garden)</v>
          </cell>
          <cell r="M85" t="str">
            <v>KBC 2011</v>
          </cell>
          <cell r="O85" t="str">
            <v xml:space="preserve">Land to the rear of </v>
          </cell>
          <cell r="P85" t="str">
            <v>20 Wood Street</v>
          </cell>
          <cell r="Q85" t="str">
            <v>Geddington</v>
          </cell>
          <cell r="R85" t="str">
            <v>Kettering</v>
          </cell>
          <cell r="T85" t="str">
            <v>no</v>
          </cell>
          <cell r="U85" t="str">
            <v>none</v>
          </cell>
          <cell r="V85" t="str">
            <v>ancillary to 20 Wood Street</v>
          </cell>
          <cell r="W85" t="str">
            <v>residential/open countryside</v>
          </cell>
          <cell r="X85" t="str">
            <v>rural/residential</v>
          </cell>
          <cell r="Z85" t="str">
            <v>no</v>
          </cell>
          <cell r="AA85">
            <v>5</v>
          </cell>
          <cell r="AC85" t="str">
            <v>no</v>
          </cell>
          <cell r="AD85">
            <v>5</v>
          </cell>
          <cell r="AF85" t="str">
            <v>no</v>
          </cell>
          <cell r="AG85">
            <v>5</v>
          </cell>
          <cell r="AI85" t="str">
            <v>none</v>
          </cell>
          <cell r="AJ85">
            <v>5</v>
          </cell>
          <cell r="AL85" t="str">
            <v>yes</v>
          </cell>
          <cell r="AN85">
            <v>0.05</v>
          </cell>
          <cell r="AO85">
            <v>0.95</v>
          </cell>
          <cell r="AP85" t="str">
            <v>significant</v>
          </cell>
          <cell r="AQ85" t="str">
            <v>some buildings on site - possibly shed-type buildings likely to be removed if site was developed. However trees and hedgerows on site which may be likely to remain so site capacity discounted by 5%. Access - amenity of adjacent properties</v>
          </cell>
          <cell r="AR85" t="str">
            <v>housing only</v>
          </cell>
        </row>
        <row r="86">
          <cell r="D86">
            <v>2198</v>
          </cell>
          <cell r="H86" t="str">
            <v>CR</v>
          </cell>
          <cell r="I86">
            <v>40673</v>
          </cell>
          <cell r="J86" t="str">
            <v>Grade 3 Agri</v>
          </cell>
          <cell r="M86" t="str">
            <v>KBC 2011</v>
          </cell>
          <cell r="O86" t="str">
            <v>Land at Stringers Hill</v>
          </cell>
          <cell r="Q86" t="str">
            <v>Pytchley</v>
          </cell>
          <cell r="R86" t="str">
            <v>Kettering</v>
          </cell>
          <cell r="T86" t="str">
            <v>No</v>
          </cell>
          <cell r="U86" t="str">
            <v>None</v>
          </cell>
          <cell r="V86" t="str">
            <v>Agriculture &amp; Related (including Forestry)</v>
          </cell>
          <cell r="W86" t="str">
            <v>Residential, Agriculture, Pub, cemetary</v>
          </cell>
          <cell r="X86" t="str">
            <v>Rural/Village</v>
          </cell>
          <cell r="Y86" t="str">
            <v>KBC submitted site for inclusion in SHLAA refresh</v>
          </cell>
          <cell r="Z86" t="str">
            <v>No</v>
          </cell>
          <cell r="AA86">
            <v>5</v>
          </cell>
          <cell r="AB86" t="str">
            <v>Satisfactory access could be gained onto Stringers Hill</v>
          </cell>
          <cell r="AC86" t="str">
            <v>Yes</v>
          </cell>
          <cell r="AD86">
            <v>0</v>
          </cell>
          <cell r="AE86" t="str">
            <v>If whole site developed</v>
          </cell>
          <cell r="AF86" t="str">
            <v>Yes</v>
          </cell>
          <cell r="AG86">
            <v>0</v>
          </cell>
          <cell r="AH86" t="str">
            <v>If whole site developed</v>
          </cell>
          <cell r="AI86" t="str">
            <v>Cemetary to North</v>
          </cell>
          <cell r="AJ86">
            <v>3</v>
          </cell>
          <cell r="AL86" t="str">
            <v>None</v>
          </cell>
          <cell r="AM86" t="str">
            <v/>
          </cell>
          <cell r="AN86">
            <v>0</v>
          </cell>
          <cell r="AO86">
            <v>1</v>
          </cell>
          <cell r="AP86" t="str">
            <v xml:space="preserve">Significant </v>
          </cell>
          <cell r="AQ86" t="str">
            <v>scale of site too large</v>
          </cell>
          <cell r="AR86" t="str">
            <v>Housing only</v>
          </cell>
        </row>
        <row r="87">
          <cell r="D87">
            <v>2199</v>
          </cell>
          <cell r="G87" t="str">
            <v>RA/147</v>
          </cell>
          <cell r="I87">
            <v>40673</v>
          </cell>
          <cell r="L87">
            <v>0.7</v>
          </cell>
          <cell r="M87" t="str">
            <v>KBC 2011</v>
          </cell>
          <cell r="N87" t="str">
            <v>RA/147</v>
          </cell>
          <cell r="O87" t="str">
            <v>Land to the North of Harborough Road</v>
          </cell>
          <cell r="Q87" t="str">
            <v>Wilbarston</v>
          </cell>
          <cell r="R87" t="str">
            <v>Kettering</v>
          </cell>
          <cell r="T87" t="str">
            <v>No</v>
          </cell>
          <cell r="U87" t="str">
            <v>None</v>
          </cell>
          <cell r="V87" t="str">
            <v>Field/paddock</v>
          </cell>
          <cell r="W87" t="str">
            <v>Agriculture, resi</v>
          </cell>
          <cell r="X87" t="str">
            <v>Resi/play fields</v>
          </cell>
          <cell r="Y87" t="str">
            <v>KBC submitted site for inclusion in SHLAA refresh</v>
          </cell>
          <cell r="Z87" t="str">
            <v>No</v>
          </cell>
          <cell r="AA87">
            <v>5</v>
          </cell>
          <cell r="AC87" t="str">
            <v>No</v>
          </cell>
          <cell r="AD87">
            <v>5</v>
          </cell>
          <cell r="AF87" t="str">
            <v>No</v>
          </cell>
          <cell r="AG87">
            <v>5</v>
          </cell>
          <cell r="AI87" t="str">
            <v>None</v>
          </cell>
          <cell r="AJ87">
            <v>5</v>
          </cell>
          <cell r="AL87" t="str">
            <v>None</v>
          </cell>
          <cell r="AN87">
            <v>0</v>
          </cell>
          <cell r="AO87">
            <v>1</v>
          </cell>
          <cell r="AP87" t="str">
            <v>Moderate</v>
          </cell>
          <cell r="AQ87" t="str">
            <v>Access is the only issue. Access is voa a very narrow cul de sac</v>
          </cell>
          <cell r="AR87" t="str">
            <v>Housing only</v>
          </cell>
        </row>
        <row r="88">
          <cell r="D88">
            <v>2200</v>
          </cell>
          <cell r="I88">
            <v>40673</v>
          </cell>
          <cell r="L88">
            <v>1.1536</v>
          </cell>
          <cell r="M88" t="str">
            <v>KBC 2011</v>
          </cell>
          <cell r="O88" t="str">
            <v>Western Quarter Sites E and F</v>
          </cell>
          <cell r="Q88" t="str">
            <v>Kettering</v>
          </cell>
          <cell r="R88" t="str">
            <v>Kettering</v>
          </cell>
          <cell r="S88" t="str">
            <v>NN16 8DB</v>
          </cell>
          <cell r="T88" t="str">
            <v>yes - Kettering TC AAP</v>
          </cell>
          <cell r="U88" t="str">
            <v>none</v>
          </cell>
          <cell r="V88" t="str">
            <v>retail and car park</v>
          </cell>
          <cell r="W88" t="str">
            <v>retail</v>
          </cell>
          <cell r="X88" t="str">
            <v>community services/retail</v>
          </cell>
          <cell r="Y88" t="str">
            <v>KBC submitted site for inclusion in SHLAA refresh</v>
          </cell>
          <cell r="Z88" t="str">
            <v>no</v>
          </cell>
          <cell r="AA88">
            <v>5</v>
          </cell>
          <cell r="AC88" t="str">
            <v>no</v>
          </cell>
          <cell r="AD88">
            <v>5</v>
          </cell>
          <cell r="AF88" t="str">
            <v>no</v>
          </cell>
          <cell r="AG88">
            <v>5</v>
          </cell>
          <cell r="AI88" t="str">
            <v>none</v>
          </cell>
          <cell r="AJ88">
            <v>5</v>
          </cell>
          <cell r="AL88" t="str">
            <v>current retail site but envisaged this would be cleared in any redevelopment so assume 100%</v>
          </cell>
          <cell r="AN88">
            <v>0</v>
          </cell>
          <cell r="AO88">
            <v>1</v>
          </cell>
          <cell r="AP88" t="str">
            <v>moderate</v>
          </cell>
          <cell r="AQ88" t="str">
            <v>site clearance needs be undertaken before site could be redeveloped</v>
          </cell>
          <cell r="AR88" t="str">
            <v>mixed use devt</v>
          </cell>
        </row>
        <row r="89">
          <cell r="D89">
            <v>2201</v>
          </cell>
          <cell r="I89">
            <v>40673</v>
          </cell>
          <cell r="L89">
            <v>1.275266</v>
          </cell>
          <cell r="M89" t="str">
            <v>KBC 2011</v>
          </cell>
          <cell r="O89" t="str">
            <v xml:space="preserve">Western Quarter Sites A and C/Land off Jutland Way </v>
          </cell>
          <cell r="P89" t="str">
            <v>Off Jutland Way</v>
          </cell>
          <cell r="Q89" t="str">
            <v>Kettering</v>
          </cell>
          <cell r="R89" t="str">
            <v>Kettering</v>
          </cell>
          <cell r="S89" t="str">
            <v>NN16 8AL</v>
          </cell>
          <cell r="T89" t="str">
            <v>yes - Kettering TC AAP</v>
          </cell>
          <cell r="U89" t="str">
            <v>none</v>
          </cell>
          <cell r="V89" t="str">
            <v>retail and car parkS</v>
          </cell>
          <cell r="W89" t="str">
            <v>retail</v>
          </cell>
          <cell r="X89" t="str">
            <v>community services/retail</v>
          </cell>
          <cell r="Y89" t="str">
            <v>KBC submitted site for inclusion in SHLAA refresh</v>
          </cell>
          <cell r="Z89" t="str">
            <v>no</v>
          </cell>
          <cell r="AA89">
            <v>5</v>
          </cell>
          <cell r="AC89" t="str">
            <v>no</v>
          </cell>
          <cell r="AD89">
            <v>5</v>
          </cell>
          <cell r="AF89" t="str">
            <v>no</v>
          </cell>
          <cell r="AG89">
            <v>5</v>
          </cell>
          <cell r="AI89" t="str">
            <v>none</v>
          </cell>
          <cell r="AJ89">
            <v>5</v>
          </cell>
          <cell r="AL89" t="str">
            <v>current retail area but envisaged this would be cleared in any redevelopment so assume 100%</v>
          </cell>
          <cell r="AN89">
            <v>0</v>
          </cell>
          <cell r="AO89">
            <v>1</v>
          </cell>
          <cell r="AP89" t="str">
            <v>moderate</v>
          </cell>
          <cell r="AQ89" t="str">
            <v>site clearance needs be undertaken before site could be redeveloped</v>
          </cell>
          <cell r="AR89" t="str">
            <v>mixed use devt</v>
          </cell>
        </row>
        <row r="90">
          <cell r="D90">
            <v>2202</v>
          </cell>
          <cell r="M90" t="str">
            <v>KBC 2011</v>
          </cell>
          <cell r="O90" t="str">
            <v>Kettering Police Station &amp; Magistrates Court</v>
          </cell>
          <cell r="P90" t="str">
            <v>London Road</v>
          </cell>
          <cell r="Q90" t="str">
            <v>Kettering</v>
          </cell>
          <cell r="R90" t="str">
            <v>Kettering</v>
          </cell>
          <cell r="T90" t="str">
            <v>No</v>
          </cell>
          <cell r="Z90" t="str">
            <v>no</v>
          </cell>
          <cell r="AA90">
            <v>5</v>
          </cell>
          <cell r="AB90" t="str">
            <v>scored on basis of site 708 in 2008 shlaa</v>
          </cell>
          <cell r="AC90" t="str">
            <v>no</v>
          </cell>
          <cell r="AD90">
            <v>5</v>
          </cell>
          <cell r="AE90" t="str">
            <v>scored on basis of site 708 in 2008 shlaa</v>
          </cell>
          <cell r="AF90" t="str">
            <v>no</v>
          </cell>
          <cell r="AG90">
            <v>5</v>
          </cell>
          <cell r="AH90" t="str">
            <v>scored on basis of site 708 in 2008 shlaa</v>
          </cell>
          <cell r="AI90" t="str">
            <v>none</v>
          </cell>
          <cell r="AJ90">
            <v>5</v>
          </cell>
          <cell r="AK90" t="str">
            <v>scored on basis of site 708 in 2008 shlaa</v>
          </cell>
          <cell r="AN90">
            <v>0</v>
          </cell>
          <cell r="AO90">
            <v>1</v>
          </cell>
          <cell r="AQ90" t="str">
            <v>scored on basis of site 708 in 2008 shlaa</v>
          </cell>
          <cell r="AR90" t="str">
            <v>mixed use devt</v>
          </cell>
        </row>
        <row r="91">
          <cell r="D91">
            <v>2203</v>
          </cell>
          <cell r="M91" t="str">
            <v>KBC 2011</v>
          </cell>
          <cell r="O91" t="str">
            <v>Kettering Borough Council Municipal Offices</v>
          </cell>
          <cell r="P91" t="str">
            <v>Bowling Green Road</v>
          </cell>
          <cell r="Q91" t="str">
            <v>Kettering</v>
          </cell>
          <cell r="R91" t="str">
            <v>Kettering</v>
          </cell>
          <cell r="T91" t="str">
            <v>Yes - as protected public car parks</v>
          </cell>
          <cell r="Z91" t="str">
            <v>no</v>
          </cell>
          <cell r="AA91">
            <v>5</v>
          </cell>
          <cell r="AB91" t="str">
            <v>scored on basis of site 708 in 2008 shlaa</v>
          </cell>
          <cell r="AC91" t="str">
            <v>no</v>
          </cell>
          <cell r="AD91">
            <v>5</v>
          </cell>
          <cell r="AE91" t="str">
            <v>scored on basis of site 708 in 2008 shlaa</v>
          </cell>
          <cell r="AF91" t="str">
            <v>no</v>
          </cell>
          <cell r="AG91">
            <v>5</v>
          </cell>
          <cell r="AH91" t="str">
            <v>scored on basis of site 708 in 2008 shlaa</v>
          </cell>
          <cell r="AI91" t="str">
            <v>none</v>
          </cell>
          <cell r="AJ91">
            <v>5</v>
          </cell>
          <cell r="AK91" t="str">
            <v>scored on basis of site 708 in 2008 shlaa</v>
          </cell>
          <cell r="AN91">
            <v>0</v>
          </cell>
          <cell r="AO91">
            <v>1</v>
          </cell>
          <cell r="AQ91" t="str">
            <v>scored on basis of site 708 in 2008 shlaa</v>
          </cell>
          <cell r="AR91" t="str">
            <v>mixed use devt</v>
          </cell>
        </row>
        <row r="92">
          <cell r="D92">
            <v>2204</v>
          </cell>
          <cell r="M92" t="str">
            <v>KBC 2011</v>
          </cell>
          <cell r="O92" t="str">
            <v>Newlands Phase 1 and Wadcroft</v>
          </cell>
          <cell r="P92" t="str">
            <v>Bowling Green Road</v>
          </cell>
          <cell r="Q92" t="str">
            <v>Kettering</v>
          </cell>
          <cell r="R92" t="str">
            <v>Kettering</v>
          </cell>
          <cell r="T92" t="str">
            <v>Yes - as restricted shopping frontages</v>
          </cell>
          <cell r="Z92" t="str">
            <v>no</v>
          </cell>
          <cell r="AA92">
            <v>5</v>
          </cell>
          <cell r="AB92" t="str">
            <v>Scored on basis of sites 709 and 710 in 2008 shlaa (both sites scored exactly the same across all 13 criteria)</v>
          </cell>
          <cell r="AC92" t="str">
            <v>no</v>
          </cell>
          <cell r="AD92">
            <v>5</v>
          </cell>
          <cell r="AE92" t="str">
            <v>Scored on basis of sites 709 and 710 in 2008 shlaa (both sites scored exactly the same across all 13 criteria)</v>
          </cell>
          <cell r="AF92" t="str">
            <v>no</v>
          </cell>
          <cell r="AG92">
            <v>5</v>
          </cell>
          <cell r="AH92" t="str">
            <v>Scored on basis of sites 709 and 710 in 2008 shlaa (both sites scored exactly the same across all 13 criteria)</v>
          </cell>
          <cell r="AI92" t="str">
            <v>none</v>
          </cell>
          <cell r="AJ92">
            <v>5</v>
          </cell>
          <cell r="AK92" t="str">
            <v>Scored on basis of sites 709 and 710 in 2008 shlaa (both sites scored exactly the same across all 13 criteria)</v>
          </cell>
          <cell r="AN92">
            <v>0</v>
          </cell>
          <cell r="AO92">
            <v>1</v>
          </cell>
          <cell r="AR92" t="str">
            <v>mixed use devt</v>
          </cell>
        </row>
        <row r="93">
          <cell r="D93">
            <v>2205</v>
          </cell>
          <cell r="E93" t="str">
            <v>New site not assessed</v>
          </cell>
          <cell r="F93" t="str">
            <v>No</v>
          </cell>
          <cell r="M93" t="str">
            <v>KBC 2011</v>
          </cell>
          <cell r="O93" t="str">
            <v>Land at Bottom Lane</v>
          </cell>
          <cell r="P93" t="str">
            <v>Bottom Lane</v>
          </cell>
          <cell r="Q93" t="str">
            <v>Kettering</v>
          </cell>
          <cell r="R93" t="str">
            <v>Kettering</v>
          </cell>
          <cell r="T93" t="str">
            <v>No</v>
          </cell>
          <cell r="Z93" t="str">
            <v>No</v>
          </cell>
          <cell r="AA93">
            <v>5</v>
          </cell>
          <cell r="AC93" t="str">
            <v>No</v>
          </cell>
          <cell r="AD93">
            <v>5</v>
          </cell>
          <cell r="AF93" t="str">
            <v>No</v>
          </cell>
          <cell r="AG93">
            <v>5</v>
          </cell>
          <cell r="AI93" t="str">
            <v>none</v>
          </cell>
          <cell r="AJ93">
            <v>5</v>
          </cell>
          <cell r="AN93">
            <v>0.2</v>
          </cell>
          <cell r="AO93">
            <v>0.8</v>
          </cell>
          <cell r="AP93" t="str">
            <v>significant</v>
          </cell>
          <cell r="AQ93" t="str">
            <v>No buildings on site but mature trees and hedgerows - assumed 20% takeup</v>
          </cell>
          <cell r="AR93" t="str">
            <v>housing</v>
          </cell>
        </row>
        <row r="94">
          <cell r="D94">
            <v>2206</v>
          </cell>
          <cell r="E94" t="str">
            <v>New site not assessed</v>
          </cell>
          <cell r="F94" t="str">
            <v>No</v>
          </cell>
          <cell r="M94" t="str">
            <v>KBC 2011</v>
          </cell>
          <cell r="O94" t="str">
            <v>Land at Broughton Grange</v>
          </cell>
          <cell r="P94" t="str">
            <v>Off A14</v>
          </cell>
          <cell r="Q94" t="str">
            <v>Kettering</v>
          </cell>
          <cell r="R94" t="str">
            <v>Kettering</v>
          </cell>
          <cell r="T94" t="str">
            <v>No</v>
          </cell>
          <cell r="Z94" t="str">
            <v>Yes</v>
          </cell>
          <cell r="AA94">
            <v>0</v>
          </cell>
          <cell r="AC94" t="str">
            <v>Yes</v>
          </cell>
          <cell r="AD94">
            <v>0</v>
          </cell>
          <cell r="AF94" t="str">
            <v>No</v>
          </cell>
          <cell r="AG94">
            <v>5</v>
          </cell>
          <cell r="AI94" t="str">
            <v>A14</v>
          </cell>
          <cell r="AJ94">
            <v>3</v>
          </cell>
          <cell r="AN94">
            <v>0.05</v>
          </cell>
          <cell r="AO94">
            <v>0.95</v>
          </cell>
          <cell r="AP94" t="str">
            <v>significant/major</v>
          </cell>
          <cell r="AQ94" t="str">
            <v>Buildings associated with Broughton Garage - assumed 5% take up (KBC)</v>
          </cell>
          <cell r="AR94" t="str">
            <v>mixed</v>
          </cell>
        </row>
        <row r="95">
          <cell r="D95">
            <v>2207</v>
          </cell>
          <cell r="E95" t="str">
            <v>New site not assessed</v>
          </cell>
          <cell r="F95" t="str">
            <v>No</v>
          </cell>
          <cell r="M95" t="str">
            <v>KBC 2011</v>
          </cell>
          <cell r="O95" t="str">
            <v>The Paddock</v>
          </cell>
          <cell r="P95" t="str">
            <v>Off Meadow Close</v>
          </cell>
          <cell r="Q95" t="str">
            <v>Kettering</v>
          </cell>
          <cell r="R95" t="str">
            <v>Kettering</v>
          </cell>
          <cell r="T95" t="str">
            <v>No</v>
          </cell>
          <cell r="Z95" t="str">
            <v>No</v>
          </cell>
          <cell r="AA95">
            <v>5</v>
          </cell>
          <cell r="AB95" t="str">
            <v>Would require some upgrading as accessed from private road</v>
          </cell>
          <cell r="AC95" t="str">
            <v>No</v>
          </cell>
          <cell r="AD95">
            <v>5</v>
          </cell>
          <cell r="AF95" t="str">
            <v>No</v>
          </cell>
          <cell r="AG95">
            <v>5</v>
          </cell>
          <cell r="AI95" t="str">
            <v>none</v>
          </cell>
          <cell r="AJ95">
            <v>5</v>
          </cell>
          <cell r="AN95">
            <v>0</v>
          </cell>
          <cell r="AO95">
            <v>1</v>
          </cell>
          <cell r="AP95" t="str">
            <v>low</v>
          </cell>
          <cell r="AR95" t="str">
            <v>housing</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ited sites"/>
      <sheetName val="WBC Shlaa sites"/>
      <sheetName val="Sheet3"/>
    </sheetNames>
    <sheetDataSet>
      <sheetData sheetId="0">
        <row r="2">
          <cell r="D2">
            <v>788</v>
          </cell>
          <cell r="G2">
            <v>40633</v>
          </cell>
          <cell r="K2" t="str">
            <v>WBC 2011</v>
          </cell>
          <cell r="M2" t="str">
            <v>Former Shell Depot</v>
          </cell>
          <cell r="N2" t="str">
            <v>Sanders Road</v>
          </cell>
          <cell r="O2" t="str">
            <v>Wellingborough</v>
          </cell>
          <cell r="P2" t="str">
            <v>Wellingborough</v>
          </cell>
        </row>
        <row r="3">
          <cell r="D3">
            <v>794</v>
          </cell>
          <cell r="G3">
            <v>40268</v>
          </cell>
          <cell r="H3" t="str">
            <v>Greenfield</v>
          </cell>
          <cell r="J3">
            <v>0.99780800000000003</v>
          </cell>
          <cell r="K3" t="str">
            <v>WBC 2011</v>
          </cell>
          <cell r="M3" t="str">
            <v>28 to 32</v>
          </cell>
          <cell r="N3" t="str">
            <v>Mallard Close</v>
          </cell>
          <cell r="O3" t="str">
            <v>Earls Barton</v>
          </cell>
          <cell r="P3" t="str">
            <v>Wellingborough</v>
          </cell>
          <cell r="Q3" t="str">
            <v>NN6 0JF</v>
          </cell>
          <cell r="R3" t="str">
            <v>No</v>
          </cell>
          <cell r="S3" t="str">
            <v>no</v>
          </cell>
          <cell r="T3" t="str">
            <v>agriculture</v>
          </cell>
          <cell r="U3" t="str">
            <v>industry and business, open space (allotments), agriculture</v>
          </cell>
          <cell r="V3" t="str">
            <v>industrial estate, allotments, agriculture</v>
          </cell>
          <cell r="X3" t="str">
            <v>no</v>
          </cell>
          <cell r="Y3">
            <v>5</v>
          </cell>
          <cell r="Z3" t="str">
            <v>existing road from industrial estate</v>
          </cell>
          <cell r="AA3" t="str">
            <v>no</v>
          </cell>
          <cell r="AB3">
            <v>5</v>
          </cell>
          <cell r="AC3" t="str">
            <v>small site near to initial development</v>
          </cell>
          <cell r="AD3" t="str">
            <v>no</v>
          </cell>
          <cell r="AE3">
            <v>5</v>
          </cell>
          <cell r="AF3" t="str">
            <v>agricultural land</v>
          </cell>
          <cell r="AG3" t="str">
            <v>major</v>
          </cell>
          <cell r="AH3">
            <v>0</v>
          </cell>
          <cell r="AI3" t="str">
            <v>major constraints - adjacent to industrial estate. WBC scored a 0 here</v>
          </cell>
          <cell r="AJ3" t="str">
            <v>none</v>
          </cell>
          <cell r="AK3" t="str">
            <v>none</v>
          </cell>
          <cell r="AL3">
            <v>0</v>
          </cell>
          <cell r="AM3">
            <v>1</v>
          </cell>
          <cell r="AN3" t="str">
            <v>major</v>
          </cell>
          <cell r="AO3" t="str">
            <v>access is good. Surrounding uses are not compatible with housing</v>
          </cell>
          <cell r="AP3" t="str">
            <v>housing only</v>
          </cell>
        </row>
        <row r="4">
          <cell r="D4">
            <v>877</v>
          </cell>
          <cell r="G4">
            <v>40633</v>
          </cell>
          <cell r="H4" t="str">
            <v>Greenfield</v>
          </cell>
          <cell r="J4">
            <v>0.54946099999999998</v>
          </cell>
          <cell r="K4" t="str">
            <v>WBC 2011 and agent</v>
          </cell>
          <cell r="M4" t="str">
            <v>Rear of</v>
          </cell>
          <cell r="N4" t="str">
            <v>1-35 Chance Road</v>
          </cell>
          <cell r="O4" t="str">
            <v>Wellingborough</v>
          </cell>
          <cell r="P4" t="str">
            <v>Wellingborough</v>
          </cell>
          <cell r="Q4" t="str">
            <v>NN8 1NR</v>
          </cell>
          <cell r="R4" t="str">
            <v>No</v>
          </cell>
          <cell r="S4" t="str">
            <v>no</v>
          </cell>
          <cell r="T4" t="str">
            <v>open spaces, allotments</v>
          </cell>
          <cell r="U4" t="str">
            <v>residential and open space</v>
          </cell>
          <cell r="V4" t="str">
            <v>residential and open space</v>
          </cell>
          <cell r="W4" t="str">
            <v>allotments</v>
          </cell>
          <cell r="X4" t="str">
            <v>yes</v>
          </cell>
          <cell r="Y4">
            <v>0</v>
          </cell>
          <cell r="Z4" t="str">
            <v>currently no access. Would possibly involve demolition of a house or loss of part of open space to access</v>
          </cell>
          <cell r="AA4" t="str">
            <v>no</v>
          </cell>
          <cell r="AB4">
            <v>5</v>
          </cell>
          <cell r="AD4" t="str">
            <v>no</v>
          </cell>
          <cell r="AE4">
            <v>5</v>
          </cell>
          <cell r="AF4" t="str">
            <v>allotments</v>
          </cell>
          <cell r="AG4" t="str">
            <v>none</v>
          </cell>
          <cell r="AH4">
            <v>5</v>
          </cell>
          <cell r="AJ4" t="str">
            <v>none</v>
          </cell>
          <cell r="AK4" t="str">
            <v>swanspool brook is a constraint to access</v>
          </cell>
          <cell r="AL4">
            <v>0</v>
          </cell>
          <cell r="AM4">
            <v>1</v>
          </cell>
          <cell r="AN4" t="str">
            <v>significant</v>
          </cell>
          <cell r="AO4" t="str">
            <v>poor site access. Loss of IAA</v>
          </cell>
          <cell r="AP4" t="str">
            <v>mixed use</v>
          </cell>
        </row>
        <row r="5">
          <cell r="D5">
            <v>883</v>
          </cell>
          <cell r="G5">
            <v>40633</v>
          </cell>
          <cell r="K5" t="str">
            <v>WBC 2011</v>
          </cell>
          <cell r="M5" t="str">
            <v>Depot</v>
          </cell>
          <cell r="N5" t="str">
            <v>Cannon Street</v>
          </cell>
          <cell r="O5" t="str">
            <v>Wellingborough</v>
          </cell>
          <cell r="P5" t="str">
            <v>Wellingborough</v>
          </cell>
        </row>
        <row r="6">
          <cell r="D6">
            <v>889</v>
          </cell>
          <cell r="G6">
            <v>40633</v>
          </cell>
          <cell r="K6" t="str">
            <v>WBC 2011</v>
          </cell>
          <cell r="M6" t="str">
            <v>Land rear of adj. 27 Anne Road</v>
          </cell>
          <cell r="N6" t="str">
            <v>Anne Road</v>
          </cell>
          <cell r="O6" t="str">
            <v>Wellingborough</v>
          </cell>
          <cell r="P6" t="str">
            <v>Wellingborough</v>
          </cell>
          <cell r="Q6" t="str">
            <v>NN8 2HH</v>
          </cell>
        </row>
        <row r="7">
          <cell r="D7">
            <v>900</v>
          </cell>
          <cell r="G7">
            <v>40633</v>
          </cell>
          <cell r="K7" t="str">
            <v>WBC 2011</v>
          </cell>
          <cell r="M7" t="str">
            <v>Burrow's Bush</v>
          </cell>
          <cell r="O7" t="str">
            <v>Wellingborough</v>
          </cell>
          <cell r="P7" t="str">
            <v>Wellingborough</v>
          </cell>
        </row>
        <row r="8">
          <cell r="D8">
            <v>942</v>
          </cell>
          <cell r="G8">
            <v>40633</v>
          </cell>
          <cell r="H8" t="str">
            <v>PDL</v>
          </cell>
          <cell r="J8">
            <v>1.9182399999999999</v>
          </cell>
          <cell r="K8" t="str">
            <v>WBC 2011 and agent</v>
          </cell>
          <cell r="M8" t="str">
            <v>Church Farm</v>
          </cell>
          <cell r="N8" t="str">
            <v>London Road</v>
          </cell>
          <cell r="O8" t="str">
            <v>Bozeat</v>
          </cell>
          <cell r="P8" t="str">
            <v>Wellingborough</v>
          </cell>
          <cell r="Q8" t="str">
            <v>NN29 7LT</v>
          </cell>
          <cell r="R8" t="str">
            <v>No</v>
          </cell>
          <cell r="S8" t="str">
            <v>None</v>
          </cell>
          <cell r="T8" t="str">
            <v>agricultural and related</v>
          </cell>
          <cell r="U8" t="str">
            <v>agriculture and related, housing</v>
          </cell>
          <cell r="V8" t="str">
            <v>agricultural and residential</v>
          </cell>
          <cell r="W8" t="str">
            <v>current land use is agriculture/farm. Surrounding land use is agricultural/residential</v>
          </cell>
          <cell r="X8" t="str">
            <v>yes</v>
          </cell>
          <cell r="Y8">
            <v>0</v>
          </cell>
          <cell r="Z8" t="str">
            <v>access from A509 would not be permitted. Substation would make access difficult. No physical access without knocking down a house. Junction provision off roundabout/main road. Very large site contribution.</v>
          </cell>
          <cell r="AA8" t="str">
            <v>no</v>
          </cell>
          <cell r="AB8">
            <v>5</v>
          </cell>
          <cell r="AC8" t="str">
            <v>kicks in at 100 dwellings</v>
          </cell>
          <cell r="AD8" t="str">
            <v>no</v>
          </cell>
          <cell r="AE8">
            <v>5</v>
          </cell>
          <cell r="AF8" t="str">
            <v>agricultural land</v>
          </cell>
          <cell r="AG8" t="str">
            <v>Yes</v>
          </cell>
          <cell r="AH8">
            <v>3</v>
          </cell>
          <cell r="AI8" t="str">
            <v>A509. WBC scored a 3 here</v>
          </cell>
          <cell r="AJ8" t="str">
            <v>electricity substation</v>
          </cell>
          <cell r="AL8">
            <v>0.3</v>
          </cell>
          <cell r="AM8">
            <v>0.7</v>
          </cell>
          <cell r="AN8" t="str">
            <v>low</v>
          </cell>
          <cell r="AP8" t="str">
            <v>housing only</v>
          </cell>
        </row>
        <row r="9">
          <cell r="D9">
            <v>984</v>
          </cell>
          <cell r="G9">
            <v>40633</v>
          </cell>
          <cell r="H9" t="str">
            <v>Greenfield</v>
          </cell>
          <cell r="K9" t="str">
            <v>WBC 2011 and agent</v>
          </cell>
          <cell r="M9" t="str">
            <v>Land at Wilby Grange</v>
          </cell>
          <cell r="N9" t="str">
            <v>Off Wilby Way</v>
          </cell>
          <cell r="O9" t="str">
            <v>Wellingborough</v>
          </cell>
          <cell r="P9" t="str">
            <v>Wellingborough</v>
          </cell>
          <cell r="Q9" t="str">
            <v>NN8 2UB</v>
          </cell>
          <cell r="R9" t="str">
            <v>No</v>
          </cell>
          <cell r="S9" t="str">
            <v>None</v>
          </cell>
          <cell r="T9" t="str">
            <v>agriculture and related</v>
          </cell>
          <cell r="U9" t="str">
            <v>agriculture and related, residential</v>
          </cell>
          <cell r="V9" t="str">
            <v>open countryside</v>
          </cell>
          <cell r="W9" t="str">
            <v>close to nearby village of Wilby. Site would be very prominent from Wilby and views coming and going from Wboro</v>
          </cell>
          <cell r="X9" t="str">
            <v>Yes</v>
          </cell>
          <cell r="Y9">
            <v>0</v>
          </cell>
          <cell r="AA9" t="str">
            <v>yes</v>
          </cell>
          <cell r="AB9">
            <v>0</v>
          </cell>
          <cell r="AD9" t="str">
            <v>no</v>
          </cell>
          <cell r="AE9">
            <v>5</v>
          </cell>
          <cell r="AF9" t="str">
            <v>agricultural land</v>
          </cell>
          <cell r="AG9" t="str">
            <v>YES</v>
          </cell>
          <cell r="AH9">
            <v>3</v>
          </cell>
          <cell r="AI9" t="str">
            <v>A45 along SE boundary. A509 along NE boundary.WBC scored a 3 here</v>
          </cell>
          <cell r="AK9" t="str">
            <v>x2 pedestrian right of way</v>
          </cell>
          <cell r="AL9">
            <v>0</v>
          </cell>
          <cell r="AM9">
            <v>1</v>
          </cell>
          <cell r="AN9" t="str">
            <v>significant</v>
          </cell>
          <cell r="AO9" t="str">
            <v>effect of devt on Wilby - impact on views, character of village. Disconnected from existing town. Limited sustainable access to existing town. Issue of access.</v>
          </cell>
          <cell r="AP9" t="str">
            <v>housing only</v>
          </cell>
        </row>
        <row r="10">
          <cell r="D10">
            <v>985</v>
          </cell>
          <cell r="G10">
            <v>40633</v>
          </cell>
          <cell r="H10" t="str">
            <v>Greenfield</v>
          </cell>
          <cell r="J10">
            <v>2.66</v>
          </cell>
          <cell r="K10" t="str">
            <v>WBC 2011</v>
          </cell>
          <cell r="M10" t="str">
            <v>Land off Bourton Way</v>
          </cell>
          <cell r="N10" t="str">
            <v>Bourton Way</v>
          </cell>
          <cell r="O10" t="str">
            <v>Wellingborough</v>
          </cell>
          <cell r="P10" t="str">
            <v>Wellingborough</v>
          </cell>
          <cell r="R10" t="str">
            <v>no</v>
          </cell>
          <cell r="S10" t="str">
            <v>Yes - outline p/p (WP/2004/0362)</v>
          </cell>
          <cell r="T10" t="str">
            <v>open space</v>
          </cell>
          <cell r="U10" t="str">
            <v>residential</v>
          </cell>
          <cell r="X10" t="str">
            <v>no</v>
          </cell>
          <cell r="Y10">
            <v>5</v>
          </cell>
          <cell r="AA10" t="str">
            <v>no</v>
          </cell>
          <cell r="AB10">
            <v>5</v>
          </cell>
          <cell r="AD10" t="str">
            <v>no</v>
          </cell>
          <cell r="AE10">
            <v>5</v>
          </cell>
          <cell r="AG10" t="str">
            <v>yes</v>
          </cell>
          <cell r="AH10">
            <v>3</v>
          </cell>
          <cell r="AI10" t="str">
            <v>A45 but potential for mitigation. WBC scored a 3 here</v>
          </cell>
          <cell r="AJ10" t="str">
            <v>none</v>
          </cell>
          <cell r="AK10" t="str">
            <v>none</v>
          </cell>
          <cell r="AL10">
            <v>0</v>
          </cell>
          <cell r="AM10">
            <v>1</v>
          </cell>
          <cell r="AN10" t="str">
            <v>low</v>
          </cell>
          <cell r="AP10" t="str">
            <v>housing only</v>
          </cell>
        </row>
        <row r="11">
          <cell r="D11">
            <v>988</v>
          </cell>
          <cell r="G11">
            <v>40633</v>
          </cell>
          <cell r="H11" t="str">
            <v>Greenfield</v>
          </cell>
          <cell r="J11">
            <v>5.52</v>
          </cell>
          <cell r="K11" t="str">
            <v>WBC 2011</v>
          </cell>
          <cell r="M11" t="str">
            <v>Land at Northampton Road</v>
          </cell>
          <cell r="N11" t="str">
            <v>Northampton Road</v>
          </cell>
          <cell r="O11" t="str">
            <v>Wellingborough</v>
          </cell>
          <cell r="P11" t="str">
            <v>Wellingborough</v>
          </cell>
          <cell r="R11" t="str">
            <v>no</v>
          </cell>
          <cell r="S11" t="str">
            <v>None</v>
          </cell>
          <cell r="T11" t="str">
            <v>open space / local wildlife site</v>
          </cell>
          <cell r="U11" t="str">
            <v>retail, residential, open space</v>
          </cell>
          <cell r="V11" t="str">
            <v>retail, residential, open space</v>
          </cell>
          <cell r="W11" t="str">
            <v>Grassland: neutral, unimproved, lowland boundaries, hedge with trees. Open water, eutrophic, running water</v>
          </cell>
          <cell r="X11" t="str">
            <v>yes</v>
          </cell>
          <cell r="Y11">
            <v>0</v>
          </cell>
          <cell r="Z11" t="str">
            <v>many additional roads needed. Additional traffic from new homes would require improvements to the nearby A509 Northampton Road</v>
          </cell>
          <cell r="AA11" t="str">
            <v>Yes</v>
          </cell>
          <cell r="AB11">
            <v>0</v>
          </cell>
          <cell r="AC11" t="str">
            <v>large site</v>
          </cell>
          <cell r="AD11" t="str">
            <v>no</v>
          </cell>
          <cell r="AE11">
            <v>5</v>
          </cell>
          <cell r="AF11" t="str">
            <v>currently a local wildlife site</v>
          </cell>
          <cell r="AG11" t="str">
            <v>yes</v>
          </cell>
          <cell r="AH11">
            <v>3</v>
          </cell>
          <cell r="AI11" t="str">
            <v>noise from A509 - potential mitigation. WBC scored a 3 here</v>
          </cell>
          <cell r="AL11">
            <v>0.25</v>
          </cell>
          <cell r="AM11">
            <v>0.75</v>
          </cell>
          <cell r="AN11" t="str">
            <v>major</v>
          </cell>
          <cell r="AO11" t="str">
            <v>local wildlife site - not suitable for housing</v>
          </cell>
          <cell r="AP11" t="str">
            <v>site not considered suitable for housing</v>
          </cell>
        </row>
        <row r="12">
          <cell r="D12">
            <v>990</v>
          </cell>
          <cell r="G12">
            <v>40633</v>
          </cell>
          <cell r="H12" t="str">
            <v>Greenfield</v>
          </cell>
          <cell r="J12">
            <v>57.644500000000001</v>
          </cell>
          <cell r="K12" t="str">
            <v>WBC 2011 and agent</v>
          </cell>
          <cell r="M12" t="str">
            <v>Land between Wilby Grange and Great Doddingon</v>
          </cell>
          <cell r="O12" t="str">
            <v>Great Doddington</v>
          </cell>
          <cell r="P12" t="str">
            <v>Wellingborough</v>
          </cell>
          <cell r="Q12" t="str">
            <v>NN29 7TT</v>
          </cell>
          <cell r="R12" t="str">
            <v>no</v>
          </cell>
          <cell r="S12" t="str">
            <v>None</v>
          </cell>
          <cell r="T12" t="str">
            <v>agriculture and related</v>
          </cell>
          <cell r="U12" t="str">
            <v>agriculture and related, residential</v>
          </cell>
          <cell r="V12" t="str">
            <v>agricultural and residential</v>
          </cell>
          <cell r="W12" t="str">
            <v>open countryside outside town boundary and ring road</v>
          </cell>
          <cell r="X12" t="str">
            <v>yes</v>
          </cell>
          <cell r="Y12">
            <v>0</v>
          </cell>
          <cell r="Z12" t="str">
            <v>access from A45</v>
          </cell>
          <cell r="AA12" t="str">
            <v>yes</v>
          </cell>
          <cell r="AB12">
            <v>0</v>
          </cell>
          <cell r="AC12" t="str">
            <v>large site</v>
          </cell>
          <cell r="AD12" t="str">
            <v>no</v>
          </cell>
          <cell r="AE12">
            <v>5</v>
          </cell>
          <cell r="AF12" t="str">
            <v>agriculural</v>
          </cell>
          <cell r="AG12" t="str">
            <v>YES</v>
          </cell>
          <cell r="AH12">
            <v>3</v>
          </cell>
          <cell r="AI12" t="str">
            <v>A45 - potential for mitigation. WBC scored a 3 here</v>
          </cell>
          <cell r="AJ12" t="str">
            <v>former quarries</v>
          </cell>
          <cell r="AL12">
            <v>0.2</v>
          </cell>
          <cell r="AM12">
            <v>0.8</v>
          </cell>
          <cell r="AN12" t="str">
            <v>significant</v>
          </cell>
          <cell r="AO12" t="str">
            <v>outside of town, poorly connected to the town. Impact on existing village of Gt Doddington</v>
          </cell>
          <cell r="AP12" t="str">
            <v>housing only</v>
          </cell>
        </row>
        <row r="13">
          <cell r="D13">
            <v>1043</v>
          </cell>
          <cell r="G13">
            <v>40633</v>
          </cell>
          <cell r="H13" t="str">
            <v>Greenfield</v>
          </cell>
          <cell r="J13">
            <v>2.1849500000000002</v>
          </cell>
          <cell r="K13" t="str">
            <v>WBC 2011</v>
          </cell>
          <cell r="M13" t="str">
            <v>Irchester 1</v>
          </cell>
          <cell r="N13" t="str">
            <v>Station Road</v>
          </cell>
          <cell r="O13" t="str">
            <v>Irchester</v>
          </cell>
          <cell r="P13" t="str">
            <v>Wellingborough</v>
          </cell>
          <cell r="Q13" t="str">
            <v>NN29 7EW</v>
          </cell>
          <cell r="R13" t="str">
            <v>No</v>
          </cell>
          <cell r="S13" t="str">
            <v>None</v>
          </cell>
          <cell r="T13" t="str">
            <v>agriculture and related (Grade 3)</v>
          </cell>
          <cell r="U13" t="str">
            <v>agriculture and related, residential</v>
          </cell>
          <cell r="X13" t="str">
            <v>no</v>
          </cell>
          <cell r="Y13">
            <v>5</v>
          </cell>
          <cell r="AA13" t="str">
            <v>no</v>
          </cell>
          <cell r="AB13">
            <v>5</v>
          </cell>
          <cell r="AD13" t="str">
            <v>no</v>
          </cell>
          <cell r="AE13">
            <v>5</v>
          </cell>
          <cell r="AG13" t="str">
            <v>none</v>
          </cell>
          <cell r="AH13">
            <v>5</v>
          </cell>
          <cell r="AL13">
            <v>0</v>
          </cell>
          <cell r="AM13">
            <v>1</v>
          </cell>
          <cell r="AN13" t="str">
            <v>low</v>
          </cell>
          <cell r="AP13" t="str">
            <v>housing only</v>
          </cell>
        </row>
        <row r="14">
          <cell r="D14">
            <v>1049</v>
          </cell>
          <cell r="G14">
            <v>40633</v>
          </cell>
          <cell r="H14" t="str">
            <v>Greenfield</v>
          </cell>
          <cell r="J14">
            <v>19.6783</v>
          </cell>
          <cell r="K14" t="str">
            <v>WBC 2011</v>
          </cell>
          <cell r="M14" t="str">
            <v>Earls Barton 5</v>
          </cell>
          <cell r="N14" t="str">
            <v>Northampton Road</v>
          </cell>
          <cell r="O14" t="str">
            <v>Earls Barton</v>
          </cell>
          <cell r="P14" t="str">
            <v>Wellingborough</v>
          </cell>
          <cell r="Q14" t="str">
            <v>NN6 0JH</v>
          </cell>
          <cell r="R14" t="str">
            <v>no</v>
          </cell>
          <cell r="S14" t="str">
            <v xml:space="preserve">Yes </v>
          </cell>
          <cell r="T14" t="str">
            <v>recreation and leisure, agricultural</v>
          </cell>
          <cell r="U14" t="str">
            <v>agricultural, industry and business</v>
          </cell>
          <cell r="W14" t="str">
            <v>recreation and leisure (sports field)</v>
          </cell>
          <cell r="X14" t="str">
            <v>no</v>
          </cell>
          <cell r="Y14">
            <v>5</v>
          </cell>
          <cell r="AA14" t="str">
            <v>yes</v>
          </cell>
          <cell r="AB14">
            <v>0</v>
          </cell>
          <cell r="AC14" t="str">
            <v>large site</v>
          </cell>
          <cell r="AD14" t="str">
            <v>no</v>
          </cell>
          <cell r="AE14">
            <v>5</v>
          </cell>
          <cell r="AF14" t="str">
            <v>sports field and agricultural land</v>
          </cell>
          <cell r="AG14" t="str">
            <v>yes</v>
          </cell>
          <cell r="AH14">
            <v>3</v>
          </cell>
          <cell r="AI14" t="str">
            <v>potential for mitigation. Adjacent to an industrial estate/. Pylons, A road, sewerage works</v>
          </cell>
          <cell r="AJ14" t="str">
            <v>hall</v>
          </cell>
          <cell r="AL14">
            <v>0.1</v>
          </cell>
          <cell r="AM14">
            <v>0.9</v>
          </cell>
          <cell r="AN14" t="str">
            <v>moderate</v>
          </cell>
          <cell r="AO14" t="str">
            <v>access constraints</v>
          </cell>
          <cell r="AP14" t="str">
            <v>mixed use</v>
          </cell>
        </row>
        <row r="15">
          <cell r="D15">
            <v>1067</v>
          </cell>
          <cell r="G15">
            <v>40633</v>
          </cell>
          <cell r="H15" t="str">
            <v>Greenfield</v>
          </cell>
          <cell r="J15">
            <v>4.1479100000000004</v>
          </cell>
          <cell r="K15" t="str">
            <v>WBC 2011 and agent</v>
          </cell>
          <cell r="M15" t="str">
            <v>Land North of Harrold Road</v>
          </cell>
          <cell r="N15" t="str">
            <v>Harrold Road</v>
          </cell>
          <cell r="O15" t="str">
            <v>Bozeat</v>
          </cell>
          <cell r="P15" t="str">
            <v>Wellingborough</v>
          </cell>
          <cell r="Q15" t="str">
            <v>NN29 7LP</v>
          </cell>
          <cell r="R15" t="str">
            <v>no</v>
          </cell>
          <cell r="S15" t="str">
            <v>none</v>
          </cell>
          <cell r="T15" t="str">
            <v>grade 3 agricultural land</v>
          </cell>
          <cell r="U15" t="str">
            <v>argicultural, few houses to the SW, equestrian centre to east</v>
          </cell>
          <cell r="V15" t="str">
            <v>agricultural</v>
          </cell>
          <cell r="W15" t="str">
            <v>surrounding uses - agricultural/residential</v>
          </cell>
          <cell r="X15" t="str">
            <v>no</v>
          </cell>
          <cell r="Y15">
            <v>5</v>
          </cell>
          <cell r="Z15" t="str">
            <v>access from existing road although it is a large site which would require additonal new roads</v>
          </cell>
          <cell r="AA15" t="str">
            <v>yes</v>
          </cell>
          <cell r="AB15">
            <v>0</v>
          </cell>
          <cell r="AC15" t="str">
            <v>outside of main village area. Large site</v>
          </cell>
          <cell r="AD15" t="str">
            <v>no</v>
          </cell>
          <cell r="AE15">
            <v>5</v>
          </cell>
          <cell r="AF15" t="str">
            <v>agricultural land</v>
          </cell>
          <cell r="AG15" t="str">
            <v>none</v>
          </cell>
          <cell r="AH15">
            <v>5</v>
          </cell>
          <cell r="AJ15" t="str">
            <v>electricity line but could be relocated</v>
          </cell>
          <cell r="AL15">
            <v>0.1</v>
          </cell>
          <cell r="AM15">
            <v>0.9</v>
          </cell>
          <cell r="AN15" t="str">
            <v>low</v>
          </cell>
          <cell r="AO15" t="str">
            <v>ease of access, no obvious constraints. However, site is outside of current village boundary but adjacent to a small cluster of houses. Telegraph poles. Surrounds exception sites</v>
          </cell>
          <cell r="AP15" t="str">
            <v>mixed use</v>
          </cell>
        </row>
        <row r="16">
          <cell r="D16">
            <v>1108</v>
          </cell>
          <cell r="E16" t="str">
            <v>WE34</v>
          </cell>
          <cell r="G16">
            <v>40633</v>
          </cell>
          <cell r="H16" t="str">
            <v>Greenfield</v>
          </cell>
          <cell r="J16">
            <v>2.3772639999999998</v>
          </cell>
          <cell r="K16" t="str">
            <v>WBC 2011 and agent</v>
          </cell>
          <cell r="M16" t="str">
            <v>Land off Irthlingborough Road</v>
          </cell>
          <cell r="N16" t="str">
            <v>IRTHLINGBOROUGH ROAD</v>
          </cell>
          <cell r="O16" t="str">
            <v>Wellingborough</v>
          </cell>
          <cell r="P16" t="str">
            <v>Wellingborough</v>
          </cell>
          <cell r="Q16" t="str">
            <v>NN8 1LE</v>
          </cell>
          <cell r="R16" t="str">
            <v>yes - for recreation/leisure</v>
          </cell>
          <cell r="S16" t="str">
            <v>none</v>
          </cell>
          <cell r="T16" t="str">
            <v>agricultural and related</v>
          </cell>
          <cell r="U16" t="str">
            <v>residential</v>
          </cell>
          <cell r="V16" t="str">
            <v>edge of settlement</v>
          </cell>
          <cell r="W16" t="str">
            <v>surrounding uses - industrial/residential</v>
          </cell>
          <cell r="X16" t="str">
            <v>no</v>
          </cell>
          <cell r="Y16">
            <v>5</v>
          </cell>
          <cell r="AA16" t="str">
            <v>no</v>
          </cell>
          <cell r="AB16">
            <v>5</v>
          </cell>
          <cell r="AD16" t="str">
            <v>no</v>
          </cell>
          <cell r="AE16">
            <v>5</v>
          </cell>
          <cell r="AG16" t="str">
            <v>yes</v>
          </cell>
          <cell r="AH16">
            <v>3</v>
          </cell>
          <cell r="AI16" t="str">
            <v>proxmimity to railway line</v>
          </cell>
          <cell r="AL16">
            <v>0</v>
          </cell>
          <cell r="AM16">
            <v>1</v>
          </cell>
          <cell r="AN16" t="str">
            <v>major</v>
          </cell>
          <cell r="AO16" t="str">
            <v>located entirely within flood zone 3</v>
          </cell>
          <cell r="AP16" t="str">
            <v>site not considered suitable for housing</v>
          </cell>
        </row>
        <row r="17">
          <cell r="D17">
            <v>1115</v>
          </cell>
          <cell r="E17" t="str">
            <v>WE42</v>
          </cell>
          <cell r="G17">
            <v>40633</v>
          </cell>
          <cell r="H17" t="str">
            <v>Greenfield</v>
          </cell>
          <cell r="J17">
            <v>28.432600000000001</v>
          </cell>
          <cell r="K17" t="str">
            <v>WBC 2011</v>
          </cell>
          <cell r="M17" t="str">
            <v>Park Farm</v>
          </cell>
          <cell r="N17" t="str">
            <v>Park Farm</v>
          </cell>
          <cell r="O17" t="str">
            <v>Wellingborough</v>
          </cell>
          <cell r="P17" t="str">
            <v>Wellingborough</v>
          </cell>
          <cell r="Q17" t="str">
            <v>NN8 3DN</v>
          </cell>
          <cell r="R17" t="str">
            <v>yes - policy U7</v>
          </cell>
          <cell r="S17" t="str">
            <v>none</v>
          </cell>
          <cell r="T17" t="str">
            <v>agricultural and related</v>
          </cell>
          <cell r="U17" t="str">
            <v>residential, agricultural, open space</v>
          </cell>
          <cell r="V17" t="str">
            <v>agricultural and residential</v>
          </cell>
          <cell r="W17" t="str">
            <v>surrounding uses - open countryside/residential/retail</v>
          </cell>
          <cell r="X17" t="str">
            <v>yes</v>
          </cell>
          <cell r="Y17">
            <v>0</v>
          </cell>
          <cell r="Z17" t="str">
            <v>2 accesses - 1 from sainsburys site and 1 from A509</v>
          </cell>
          <cell r="AA17" t="str">
            <v>YES</v>
          </cell>
          <cell r="AB17">
            <v>0</v>
          </cell>
          <cell r="AC17" t="str">
            <v>large site</v>
          </cell>
          <cell r="AD17" t="str">
            <v>no</v>
          </cell>
          <cell r="AE17">
            <v>5</v>
          </cell>
          <cell r="AF17" t="str">
            <v>agricultural land</v>
          </cell>
          <cell r="AG17" t="str">
            <v>yes</v>
          </cell>
          <cell r="AH17">
            <v>3</v>
          </cell>
          <cell r="AI17" t="str">
            <v>A509. WBC scored a 3 here</v>
          </cell>
          <cell r="AJ17" t="str">
            <v>TPO hedge</v>
          </cell>
          <cell r="AK17" t="str">
            <v>steep slopes</v>
          </cell>
          <cell r="AL17">
            <v>0.15</v>
          </cell>
          <cell r="AM17">
            <v>0.85</v>
          </cell>
          <cell r="AN17" t="str">
            <v>moderate</v>
          </cell>
          <cell r="AO17" t="str">
            <v>deliverability issues with bringing forward development</v>
          </cell>
          <cell r="AP17" t="str">
            <v>housing only</v>
          </cell>
        </row>
        <row r="18">
          <cell r="D18">
            <v>1120</v>
          </cell>
          <cell r="G18">
            <v>40633</v>
          </cell>
          <cell r="H18" t="str">
            <v>Greenfield</v>
          </cell>
          <cell r="J18">
            <v>45.3</v>
          </cell>
          <cell r="K18" t="str">
            <v>WBC 2011</v>
          </cell>
          <cell r="M18" t="str">
            <v>Land at Vicarage Farm</v>
          </cell>
          <cell r="N18" t="str">
            <v>Gypsy Lane</v>
          </cell>
          <cell r="O18" t="str">
            <v>Irchester</v>
          </cell>
          <cell r="P18" t="str">
            <v>Wellingborough</v>
          </cell>
          <cell r="R18" t="str">
            <v>no</v>
          </cell>
          <cell r="S18" t="str">
            <v>none</v>
          </cell>
          <cell r="T18" t="str">
            <v>agriculture and related (Grade 3)</v>
          </cell>
          <cell r="U18" t="str">
            <v>agricultural and related, residential</v>
          </cell>
          <cell r="X18" t="str">
            <v>no</v>
          </cell>
          <cell r="Y18">
            <v>5</v>
          </cell>
          <cell r="Z18" t="str">
            <v>large site - would require infrastructure - would have an impact on existing infrastructure</v>
          </cell>
          <cell r="AA18" t="str">
            <v>yes</v>
          </cell>
          <cell r="AB18">
            <v>0</v>
          </cell>
          <cell r="AC18" t="str">
            <v>large site on edge of town</v>
          </cell>
          <cell r="AD18" t="str">
            <v>yes</v>
          </cell>
          <cell r="AE18">
            <v>0</v>
          </cell>
          <cell r="AF18" t="str">
            <v>former quarry</v>
          </cell>
          <cell r="AG18" t="str">
            <v>none</v>
          </cell>
          <cell r="AH18">
            <v>5</v>
          </cell>
          <cell r="AI18" t="str">
            <v>none</v>
          </cell>
          <cell r="AJ18" t="str">
            <v>water body</v>
          </cell>
          <cell r="AK18" t="str">
            <v>steep slopes</v>
          </cell>
          <cell r="AL18">
            <v>0.2</v>
          </cell>
          <cell r="AM18">
            <v>0.8</v>
          </cell>
          <cell r="AN18" t="str">
            <v>moderate</v>
          </cell>
          <cell r="AO18" t="str">
            <v>limited constraints to site apart from integration issues into existing village. Potential wildlife site</v>
          </cell>
          <cell r="AP18" t="str">
            <v>housing only</v>
          </cell>
        </row>
        <row r="19">
          <cell r="D19">
            <v>1194</v>
          </cell>
          <cell r="G19">
            <v>40633</v>
          </cell>
          <cell r="H19" t="str">
            <v>Greenfield</v>
          </cell>
          <cell r="J19">
            <v>4.2835999999999999</v>
          </cell>
          <cell r="K19" t="str">
            <v>WBC 2011 and agent</v>
          </cell>
          <cell r="M19" t="str">
            <v>Land between London Road and A509</v>
          </cell>
          <cell r="N19" t="str">
            <v>London Road</v>
          </cell>
          <cell r="O19" t="str">
            <v>Wollaston</v>
          </cell>
          <cell r="P19" t="str">
            <v>Wellingborough</v>
          </cell>
          <cell r="Q19" t="str">
            <v>NN29 7FB</v>
          </cell>
          <cell r="R19" t="str">
            <v>no</v>
          </cell>
          <cell r="S19" t="str">
            <v>none</v>
          </cell>
          <cell r="T19" t="str">
            <v>agriculture and related (Grade 2)</v>
          </cell>
          <cell r="U19" t="str">
            <v>agricultural and related/residential</v>
          </cell>
          <cell r="X19" t="str">
            <v>no</v>
          </cell>
          <cell r="Y19">
            <v>5</v>
          </cell>
          <cell r="Z19" t="str">
            <v>access from 2 existing roads</v>
          </cell>
          <cell r="AA19" t="str">
            <v>yes</v>
          </cell>
          <cell r="AB19">
            <v>0</v>
          </cell>
          <cell r="AC19" t="str">
            <v>edge of village</v>
          </cell>
          <cell r="AD19" t="str">
            <v>no</v>
          </cell>
          <cell r="AE19">
            <v>5</v>
          </cell>
          <cell r="AF19" t="str">
            <v>agricultural land</v>
          </cell>
          <cell r="AG19" t="str">
            <v>YES</v>
          </cell>
          <cell r="AH19">
            <v>3</v>
          </cell>
          <cell r="AI19" t="str">
            <v>A509. WBC scored a 3 here</v>
          </cell>
          <cell r="AJ19" t="str">
            <v>none</v>
          </cell>
          <cell r="AK19" t="str">
            <v>none</v>
          </cell>
          <cell r="AL19">
            <v>0</v>
          </cell>
          <cell r="AM19">
            <v>1</v>
          </cell>
          <cell r="AN19" t="str">
            <v>moderate</v>
          </cell>
          <cell r="AO19" t="str">
            <v>constraints are minimal. Size and proximity to village could be an issue. A509</v>
          </cell>
          <cell r="AP19" t="str">
            <v>housing only</v>
          </cell>
        </row>
        <row r="20">
          <cell r="D20">
            <v>1195</v>
          </cell>
          <cell r="G20">
            <v>40633</v>
          </cell>
          <cell r="H20" t="str">
            <v>Greenfield</v>
          </cell>
          <cell r="J20">
            <v>13.7576</v>
          </cell>
          <cell r="K20" t="str">
            <v>WBC 2011 and agent</v>
          </cell>
          <cell r="M20" t="str">
            <v>Land between Wollaston School and Hookhams Path</v>
          </cell>
          <cell r="N20" t="str">
            <v>Hookhams Path</v>
          </cell>
          <cell r="O20" t="str">
            <v>Wollaston</v>
          </cell>
          <cell r="P20" t="str">
            <v>Wellingborough</v>
          </cell>
          <cell r="Q20" t="str">
            <v>NN29 7SD</v>
          </cell>
          <cell r="R20" t="str">
            <v>none</v>
          </cell>
          <cell r="S20" t="str">
            <v>none</v>
          </cell>
          <cell r="T20" t="str">
            <v>agricultural and related</v>
          </cell>
          <cell r="U20" t="str">
            <v>agricultural and related/residential/community services (wollaston secondary school)</v>
          </cell>
          <cell r="X20" t="str">
            <v>NO</v>
          </cell>
          <cell r="Y20">
            <v>5</v>
          </cell>
          <cell r="Z20" t="str">
            <v>existing access from 2 roads</v>
          </cell>
          <cell r="AA20" t="str">
            <v>yes</v>
          </cell>
          <cell r="AB20">
            <v>0</v>
          </cell>
          <cell r="AC20" t="str">
            <v>large site, edge of village</v>
          </cell>
          <cell r="AD20" t="str">
            <v>no</v>
          </cell>
          <cell r="AE20">
            <v>5</v>
          </cell>
          <cell r="AF20" t="str">
            <v>agricultural land</v>
          </cell>
          <cell r="AG20" t="str">
            <v>none</v>
          </cell>
          <cell r="AH20">
            <v>5</v>
          </cell>
          <cell r="AJ20" t="str">
            <v>electricity lines running from NW to NE on edge of site</v>
          </cell>
          <cell r="AK20" t="str">
            <v>none</v>
          </cell>
          <cell r="AL20">
            <v>0.2</v>
          </cell>
          <cell r="AM20">
            <v>0.8</v>
          </cell>
          <cell r="AN20" t="str">
            <v>significant</v>
          </cell>
          <cell r="AO20" t="str">
            <v>site located on mineral extraction site</v>
          </cell>
          <cell r="AP20" t="str">
            <v>housing only</v>
          </cell>
        </row>
        <row r="21">
          <cell r="D21">
            <v>1196</v>
          </cell>
          <cell r="G21">
            <v>40633</v>
          </cell>
          <cell r="H21" t="str">
            <v>Greenfield</v>
          </cell>
          <cell r="J21">
            <v>2.83168</v>
          </cell>
          <cell r="K21" t="str">
            <v>WBC 2011 and agent</v>
          </cell>
          <cell r="M21" t="str">
            <v>Land North of Francis Dickins Close</v>
          </cell>
          <cell r="N21" t="str">
            <v>Francis Dickins Close</v>
          </cell>
          <cell r="O21" t="str">
            <v>Wollaston</v>
          </cell>
          <cell r="P21" t="str">
            <v>Wellingborough</v>
          </cell>
          <cell r="Q21" t="str">
            <v>NN29 7RH</v>
          </cell>
          <cell r="R21" t="str">
            <v>no</v>
          </cell>
          <cell r="S21" t="str">
            <v>none</v>
          </cell>
          <cell r="T21" t="str">
            <v>agriculture and related (Grade 3)</v>
          </cell>
          <cell r="U21" t="str">
            <v>industry and business (scott bader), agricultural and related, residential</v>
          </cell>
          <cell r="W21" t="str">
            <v>surrounding uses - industrial/residential</v>
          </cell>
          <cell r="X21" t="str">
            <v>no</v>
          </cell>
          <cell r="Y21">
            <v>5</v>
          </cell>
          <cell r="Z21" t="str">
            <v>existing access</v>
          </cell>
          <cell r="AA21" t="str">
            <v>no</v>
          </cell>
          <cell r="AB21">
            <v>5</v>
          </cell>
          <cell r="AD21" t="str">
            <v>no</v>
          </cell>
          <cell r="AE21">
            <v>5</v>
          </cell>
          <cell r="AF21" t="str">
            <v>agricultural land</v>
          </cell>
          <cell r="AG21" t="str">
            <v>major</v>
          </cell>
          <cell r="AH21">
            <v>0</v>
          </cell>
          <cell r="AI21" t="str">
            <v>major constraints - part of outer, middle and inner consultation zone 1</v>
          </cell>
          <cell r="AJ21" t="str">
            <v>none (but HSE zones fall into site - can only build residential on outer and outside HSE zone)</v>
          </cell>
          <cell r="AL21">
            <v>0.5</v>
          </cell>
          <cell r="AM21">
            <v>0.5</v>
          </cell>
          <cell r="AN21" t="str">
            <v>significant</v>
          </cell>
          <cell r="AO21" t="str">
            <v>part of HSE zones - inner, middle, outer - PADHI advice</v>
          </cell>
          <cell r="AP21" t="str">
            <v>housing only</v>
          </cell>
        </row>
        <row r="22">
          <cell r="D22">
            <v>1197</v>
          </cell>
          <cell r="G22">
            <v>40633</v>
          </cell>
          <cell r="H22" t="str">
            <v>Greenfield</v>
          </cell>
          <cell r="J22">
            <v>15.0707</v>
          </cell>
          <cell r="K22" t="str">
            <v>WBC 2011 and agent</v>
          </cell>
          <cell r="M22" t="str">
            <v>Land between B569 and Scott Bader</v>
          </cell>
          <cell r="O22" t="str">
            <v>Wollaston</v>
          </cell>
          <cell r="P22" t="str">
            <v>Wellingborough</v>
          </cell>
          <cell r="Q22" t="str">
            <v>NN29 7PJ</v>
          </cell>
          <cell r="R22" t="str">
            <v>no</v>
          </cell>
          <cell r="S22" t="str">
            <v>no</v>
          </cell>
          <cell r="T22" t="str">
            <v>agricultural and related</v>
          </cell>
          <cell r="U22" t="str">
            <v>industry and business (scott bader), agricultural and related, residential</v>
          </cell>
          <cell r="X22" t="str">
            <v>no</v>
          </cell>
          <cell r="Y22">
            <v>5</v>
          </cell>
          <cell r="AA22" t="str">
            <v>yes</v>
          </cell>
          <cell r="AB22">
            <v>0</v>
          </cell>
          <cell r="AC22" t="str">
            <v>large site, detached from village</v>
          </cell>
          <cell r="AD22" t="str">
            <v>no</v>
          </cell>
          <cell r="AE22">
            <v>5</v>
          </cell>
          <cell r="AF22" t="str">
            <v>agricultural land</v>
          </cell>
          <cell r="AG22" t="str">
            <v>major</v>
          </cell>
          <cell r="AH22">
            <v>0</v>
          </cell>
          <cell r="AI22" t="str">
            <v>adjacent to Scott Bader. HSE zones 1,2 and 3</v>
          </cell>
          <cell r="AJ22" t="str">
            <v>2 Tree Preservation Orders</v>
          </cell>
          <cell r="AK22" t="str">
            <v>HSE Inner zone</v>
          </cell>
          <cell r="AL22">
            <v>0.1</v>
          </cell>
          <cell r="AM22">
            <v>0.9</v>
          </cell>
          <cell r="AN22" t="str">
            <v>significant</v>
          </cell>
          <cell r="AO22" t="str">
            <v>part of HSE zones</v>
          </cell>
          <cell r="AP22" t="str">
            <v>mixed use</v>
          </cell>
        </row>
        <row r="23">
          <cell r="D23">
            <v>2082</v>
          </cell>
          <cell r="G23">
            <v>40633</v>
          </cell>
          <cell r="H23" t="str">
            <v>Greenfield</v>
          </cell>
          <cell r="J23">
            <v>0.33</v>
          </cell>
          <cell r="K23" t="str">
            <v>Call for Sites 2011 and WBC 2011</v>
          </cell>
          <cell r="M23" t="str">
            <v>Land at Rotten Row</v>
          </cell>
          <cell r="N23" t="str">
            <v>Rotten Row</v>
          </cell>
          <cell r="O23" t="str">
            <v>Wollaston</v>
          </cell>
          <cell r="P23" t="str">
            <v>Wellingborough</v>
          </cell>
          <cell r="R23" t="str">
            <v>no</v>
          </cell>
          <cell r="S23" t="str">
            <v>no</v>
          </cell>
          <cell r="T23" t="str">
            <v>pony paddock - agricultural and related (grade 2/3)</v>
          </cell>
          <cell r="U23" t="str">
            <v>residential</v>
          </cell>
          <cell r="W23" t="str">
            <v>there is existing housing which abounds the site</v>
          </cell>
          <cell r="X23" t="str">
            <v>no</v>
          </cell>
          <cell r="Y23">
            <v>5</v>
          </cell>
          <cell r="AA23" t="str">
            <v>no</v>
          </cell>
          <cell r="AB23">
            <v>5</v>
          </cell>
          <cell r="AD23" t="str">
            <v>no</v>
          </cell>
          <cell r="AE23">
            <v>5</v>
          </cell>
          <cell r="AG23" t="str">
            <v>none</v>
          </cell>
          <cell r="AH23">
            <v>5</v>
          </cell>
          <cell r="AJ23" t="str">
            <v>Tress Preservation Orders</v>
          </cell>
          <cell r="AL23">
            <v>0.5</v>
          </cell>
          <cell r="AM23">
            <v>0.5</v>
          </cell>
          <cell r="AN23" t="str">
            <v>significant</v>
          </cell>
          <cell r="AO23" t="str">
            <v>TPOs - large amount - would leave issues for development</v>
          </cell>
          <cell r="AP23" t="str">
            <v>housing only</v>
          </cell>
        </row>
        <row r="24">
          <cell r="D24">
            <v>2096</v>
          </cell>
          <cell r="E24" t="str">
            <v>EB5</v>
          </cell>
          <cell r="G24">
            <v>40633</v>
          </cell>
          <cell r="H24" t="str">
            <v>Greenfield</v>
          </cell>
          <cell r="K24" t="str">
            <v>Call for Sites 2010 and WBC 2011</v>
          </cell>
          <cell r="M24" t="str">
            <v>Land off Station Road</v>
          </cell>
          <cell r="N24" t="str">
            <v>Station Road</v>
          </cell>
          <cell r="O24" t="str">
            <v>Earls Barton</v>
          </cell>
          <cell r="P24" t="str">
            <v>Wellingborough</v>
          </cell>
          <cell r="R24" t="str">
            <v>no</v>
          </cell>
          <cell r="S24" t="str">
            <v>no</v>
          </cell>
          <cell r="T24" t="str">
            <v>agricultural</v>
          </cell>
          <cell r="U24" t="str">
            <v>agricultural and related/residential</v>
          </cell>
          <cell r="X24" t="str">
            <v>yes</v>
          </cell>
          <cell r="Y24">
            <v>0</v>
          </cell>
          <cell r="Z24" t="str">
            <v>highways issue based on access and capacity</v>
          </cell>
          <cell r="AA24" t="str">
            <v>no</v>
          </cell>
          <cell r="AB24">
            <v>5</v>
          </cell>
          <cell r="AC24" t="str">
            <v>If entire site developed</v>
          </cell>
          <cell r="AD24" t="str">
            <v>no</v>
          </cell>
          <cell r="AE24">
            <v>5</v>
          </cell>
          <cell r="AF24" t="str">
            <v>agricultural land</v>
          </cell>
          <cell r="AG24" t="str">
            <v>none</v>
          </cell>
          <cell r="AH24">
            <v>5</v>
          </cell>
          <cell r="AJ24" t="str">
            <v>none</v>
          </cell>
          <cell r="AL24">
            <v>0</v>
          </cell>
          <cell r="AM24">
            <v>1</v>
          </cell>
          <cell r="AN24" t="str">
            <v>moderate</v>
          </cell>
          <cell r="AO24" t="str">
            <v>access issue - could be resolved fairly easily</v>
          </cell>
          <cell r="AP24" t="str">
            <v>housing only</v>
          </cell>
        </row>
        <row r="25">
          <cell r="D25">
            <v>2096</v>
          </cell>
          <cell r="E25" t="str">
            <v>EB6</v>
          </cell>
          <cell r="G25">
            <v>40633</v>
          </cell>
          <cell r="H25" t="str">
            <v>Greenfield</v>
          </cell>
          <cell r="K25" t="str">
            <v>WBC 2011 and agent</v>
          </cell>
          <cell r="M25" t="str">
            <v>Land off Station Road</v>
          </cell>
          <cell r="N25" t="str">
            <v>Station Road</v>
          </cell>
          <cell r="O25" t="str">
            <v>Earls Barton</v>
          </cell>
          <cell r="P25" t="str">
            <v>Wellingborough</v>
          </cell>
          <cell r="R25" t="str">
            <v>no</v>
          </cell>
          <cell r="S25" t="str">
            <v>none</v>
          </cell>
          <cell r="T25" t="str">
            <v xml:space="preserve">agricultural </v>
          </cell>
          <cell r="U25" t="str">
            <v>agricultural and related/residential</v>
          </cell>
          <cell r="X25" t="str">
            <v>YES</v>
          </cell>
          <cell r="Y25">
            <v>0</v>
          </cell>
          <cell r="Z25" t="str">
            <v>new access road would not be difficult if mimimum houses were built.. Developing the entire site would require secondary access</v>
          </cell>
          <cell r="AA25" t="str">
            <v>YES</v>
          </cell>
          <cell r="AB25">
            <v>0</v>
          </cell>
          <cell r="AC25" t="str">
            <v>If entire site developed</v>
          </cell>
          <cell r="AD25" t="str">
            <v>no</v>
          </cell>
          <cell r="AE25">
            <v>5</v>
          </cell>
          <cell r="AF25" t="str">
            <v>agricultural land</v>
          </cell>
          <cell r="AG25" t="str">
            <v>none</v>
          </cell>
          <cell r="AH25">
            <v>5</v>
          </cell>
          <cell r="AI25" t="str">
            <v>none</v>
          </cell>
          <cell r="AJ25" t="str">
            <v>none</v>
          </cell>
          <cell r="AK25" t="str">
            <v>none</v>
          </cell>
          <cell r="AL25">
            <v>0</v>
          </cell>
          <cell r="AM25">
            <v>1</v>
          </cell>
          <cell r="AN25" t="str">
            <v>significant</v>
          </cell>
          <cell r="AO25" t="str">
            <v>access to such a large site will impact on small existing roads. NCC have advised further development from Station Road would be problematic</v>
          </cell>
          <cell r="AP25" t="str">
            <v>housing only</v>
          </cell>
        </row>
        <row r="26">
          <cell r="D26">
            <v>2098</v>
          </cell>
          <cell r="G26">
            <v>40633</v>
          </cell>
          <cell r="H26" t="str">
            <v>Greenfield</v>
          </cell>
          <cell r="I26" t="str">
            <v>490888 258623</v>
          </cell>
          <cell r="K26" t="str">
            <v>Call for Sites 2010 and WBC 2011</v>
          </cell>
          <cell r="M26" t="str">
            <v>Franklins</v>
          </cell>
          <cell r="N26" t="str">
            <v>Land off of Dog Lane, to the rear of Brookside Close</v>
          </cell>
          <cell r="O26" t="str">
            <v>Bozeat</v>
          </cell>
          <cell r="P26" t="str">
            <v>Wellingborough</v>
          </cell>
          <cell r="R26" t="str">
            <v>no</v>
          </cell>
          <cell r="S26" t="str">
            <v>none</v>
          </cell>
          <cell r="T26" t="str">
            <v>pasture - agricultural and related</v>
          </cell>
          <cell r="U26" t="str">
            <v>agriculture and related (Grade 3)</v>
          </cell>
          <cell r="V26" t="str">
            <v>agricultural and related/residential to NE</v>
          </cell>
          <cell r="W26" t="str">
            <v>site currently used for pasture</v>
          </cell>
          <cell r="X26" t="str">
            <v>yes</v>
          </cell>
          <cell r="Y26">
            <v>0</v>
          </cell>
          <cell r="Z26" t="str">
            <v>currently no access</v>
          </cell>
          <cell r="AA26" t="str">
            <v>no</v>
          </cell>
          <cell r="AB26">
            <v>5</v>
          </cell>
          <cell r="AC26" t="str">
            <v xml:space="preserve">large site on the edge of the village </v>
          </cell>
          <cell r="AD26" t="str">
            <v>no</v>
          </cell>
          <cell r="AE26">
            <v>5</v>
          </cell>
          <cell r="AF26" t="str">
            <v>agricultural land</v>
          </cell>
          <cell r="AG26" t="str">
            <v>none</v>
          </cell>
          <cell r="AH26">
            <v>5</v>
          </cell>
          <cell r="AJ26" t="str">
            <v>none</v>
          </cell>
          <cell r="AL26">
            <v>0</v>
          </cell>
          <cell r="AM26">
            <v>1</v>
          </cell>
          <cell r="AN26" t="str">
            <v>significant</v>
          </cell>
          <cell r="AO26" t="str">
            <v>access is an issue</v>
          </cell>
          <cell r="AP26" t="str">
            <v>housing only</v>
          </cell>
        </row>
        <row r="27">
          <cell r="D27">
            <v>2103</v>
          </cell>
          <cell r="G27">
            <v>40633</v>
          </cell>
          <cell r="H27" t="str">
            <v>Greenfield</v>
          </cell>
          <cell r="J27">
            <v>50.23</v>
          </cell>
          <cell r="K27" t="str">
            <v>Call for Sites 2010 and WBC 2011</v>
          </cell>
          <cell r="M27" t="str">
            <v>Land at Wilby Grange, off Wilby Way</v>
          </cell>
          <cell r="N27" t="str">
            <v>Wilby Way</v>
          </cell>
          <cell r="O27" t="str">
            <v>Wellingborough</v>
          </cell>
          <cell r="P27" t="str">
            <v>Wellingborough</v>
          </cell>
          <cell r="R27" t="str">
            <v>no</v>
          </cell>
          <cell r="S27" t="str">
            <v>none</v>
          </cell>
          <cell r="T27" t="str">
            <v>agricultural and related</v>
          </cell>
          <cell r="U27" t="str">
            <v>agricultural and related, residential</v>
          </cell>
          <cell r="V27" t="str">
            <v>open countryside</v>
          </cell>
          <cell r="W27" t="str">
            <v>site is close to Wilby. Prominence of any development could cause issues with nearby communities</v>
          </cell>
          <cell r="X27" t="str">
            <v>yes</v>
          </cell>
          <cell r="Y27">
            <v>0</v>
          </cell>
          <cell r="Z27" t="str">
            <v>access from A509 and Wilby Way roundabout bridges for pedestrian access</v>
          </cell>
          <cell r="AA27" t="str">
            <v>yes</v>
          </cell>
          <cell r="AB27">
            <v>0</v>
          </cell>
          <cell r="AC27" t="str">
            <v>flood risk from brook to northern boundary of the site</v>
          </cell>
          <cell r="AD27" t="str">
            <v>no</v>
          </cell>
          <cell r="AE27">
            <v>5</v>
          </cell>
          <cell r="AG27" t="str">
            <v>yes</v>
          </cell>
          <cell r="AH27">
            <v>3</v>
          </cell>
          <cell r="AI27" t="str">
            <v>WBC scored a 3 here. A509 runs to the SW boundary of the site</v>
          </cell>
          <cell r="AJ27" t="str">
            <v>none</v>
          </cell>
          <cell r="AK27" t="str">
            <v>Site proposed for mix of uses - 50/50% split applied as a result</v>
          </cell>
          <cell r="AL27">
            <v>0.5</v>
          </cell>
          <cell r="AM27">
            <v>0.5</v>
          </cell>
          <cell r="AN27" t="str">
            <v>significant</v>
          </cell>
          <cell r="AO27" t="str">
            <v>effect on Wilby - impacts of views and character of village. Disconnected from existing town. Limited sustainable access to existing town. Issues of access</v>
          </cell>
          <cell r="AP27" t="str">
            <v>mixed use</v>
          </cell>
        </row>
        <row r="28">
          <cell r="D28">
            <v>2113</v>
          </cell>
          <cell r="G28">
            <v>40633</v>
          </cell>
          <cell r="H28" t="str">
            <v>Greenfield</v>
          </cell>
          <cell r="I28">
            <v>262883</v>
          </cell>
          <cell r="J28">
            <v>1.26</v>
          </cell>
          <cell r="K28" t="str">
            <v>Call for Sites 2010 and WBC 2011</v>
          </cell>
          <cell r="M28" t="str">
            <v>Land to the West of Station Road</v>
          </cell>
          <cell r="N28" t="str">
            <v>Station Road</v>
          </cell>
          <cell r="O28" t="str">
            <v>Earls Barton</v>
          </cell>
          <cell r="P28" t="str">
            <v>Wellingborough</v>
          </cell>
          <cell r="R28" t="str">
            <v>no</v>
          </cell>
          <cell r="S28" t="str">
            <v>none</v>
          </cell>
          <cell r="T28" t="str">
            <v>agricultural - grazing</v>
          </cell>
          <cell r="U28" t="str">
            <v>agriculture, residential, open space (allotments)</v>
          </cell>
          <cell r="V28" t="str">
            <v>residential to north, allotments to east</v>
          </cell>
          <cell r="X28" t="str">
            <v>no</v>
          </cell>
          <cell r="Y28">
            <v>5</v>
          </cell>
          <cell r="Z28" t="str">
            <v>just internal road network</v>
          </cell>
          <cell r="AA28" t="str">
            <v>no</v>
          </cell>
          <cell r="AB28">
            <v>5</v>
          </cell>
          <cell r="AC28" t="str">
            <v>edge of village</v>
          </cell>
          <cell r="AD28" t="str">
            <v>no</v>
          </cell>
          <cell r="AE28">
            <v>5</v>
          </cell>
          <cell r="AF28" t="str">
            <v>agricultural land</v>
          </cell>
          <cell r="AG28" t="str">
            <v>none</v>
          </cell>
          <cell r="AH28">
            <v>5</v>
          </cell>
          <cell r="AJ28" t="str">
            <v>none</v>
          </cell>
          <cell r="AL28">
            <v>0</v>
          </cell>
          <cell r="AM28">
            <v>1</v>
          </cell>
          <cell r="AN28" t="str">
            <v>significant</v>
          </cell>
          <cell r="AO28" t="str">
            <v>no effects from constraints. NCC have advised that further development from Station Road would be problematic</v>
          </cell>
          <cell r="AP28" t="str">
            <v>housing only</v>
          </cell>
        </row>
        <row r="29">
          <cell r="D29">
            <v>2114</v>
          </cell>
          <cell r="G29">
            <v>40633</v>
          </cell>
          <cell r="H29" t="str">
            <v>mixed</v>
          </cell>
          <cell r="J29">
            <v>4.3040000000000003</v>
          </cell>
          <cell r="K29" t="str">
            <v>Factual Update - WBC 2010</v>
          </cell>
          <cell r="M29" t="str">
            <v>Land South of A5400, Earls Barton (opposite the Piece Poultry Farm and adjacent to the Grange Playing Fields)</v>
          </cell>
          <cell r="O29" t="str">
            <v>Earls Barton</v>
          </cell>
          <cell r="P29" t="str">
            <v>Wellingborough</v>
          </cell>
          <cell r="Q29" t="str">
            <v>NN6 0HF</v>
          </cell>
          <cell r="T29" t="str">
            <v>agricultural - pasture</v>
          </cell>
          <cell r="U29" t="str">
            <v>residential, industrial, agricultural</v>
          </cell>
          <cell r="V29" t="str">
            <v>edge of settlement</v>
          </cell>
          <cell r="X29" t="str">
            <v>yes</v>
          </cell>
          <cell r="Y29">
            <v>0</v>
          </cell>
          <cell r="Z29" t="str">
            <v>access road required off A4500</v>
          </cell>
          <cell r="AA29" t="str">
            <v>yes</v>
          </cell>
          <cell r="AB29">
            <v>0</v>
          </cell>
          <cell r="AD29" t="str">
            <v>no</v>
          </cell>
          <cell r="AE29">
            <v>5</v>
          </cell>
          <cell r="AF29" t="str">
            <v>site currently used for pasture</v>
          </cell>
          <cell r="AG29" t="str">
            <v>yes</v>
          </cell>
          <cell r="AH29">
            <v>3</v>
          </cell>
          <cell r="AI29" t="str">
            <v>northern element of site is adjacent to poultry farm but potential for mitigation</v>
          </cell>
          <cell r="AJ29" t="str">
            <v>none</v>
          </cell>
          <cell r="AK29" t="str">
            <v>none</v>
          </cell>
          <cell r="AL29">
            <v>0</v>
          </cell>
          <cell r="AM29">
            <v>1</v>
          </cell>
          <cell r="AN29" t="str">
            <v>moderate</v>
          </cell>
          <cell r="AO29" t="str">
            <v>integration issues into exisiting village. Access and drainage issues could be resolved</v>
          </cell>
          <cell r="AP29" t="str">
            <v>housing only</v>
          </cell>
        </row>
        <row r="30">
          <cell r="D30">
            <v>2116</v>
          </cell>
          <cell r="G30">
            <v>40633</v>
          </cell>
          <cell r="H30" t="str">
            <v>Mixed</v>
          </cell>
          <cell r="J30">
            <v>0.33400000000000002</v>
          </cell>
          <cell r="K30" t="str">
            <v>Call for Sites 2010 and WBC 2011</v>
          </cell>
          <cell r="M30" t="str">
            <v>Land adjacent to Mackworth Drive</v>
          </cell>
          <cell r="N30" t="str">
            <v>Mackworth Drive</v>
          </cell>
          <cell r="O30" t="str">
            <v>Finedon</v>
          </cell>
          <cell r="P30" t="str">
            <v>Wellingborough</v>
          </cell>
          <cell r="Q30" t="str">
            <v>NN9 5NR</v>
          </cell>
          <cell r="R30" t="str">
            <v>no</v>
          </cell>
          <cell r="S30" t="str">
            <v>none</v>
          </cell>
          <cell r="T30" t="str">
            <v>paddocks and scoutm hut</v>
          </cell>
          <cell r="U30" t="str">
            <v>residential</v>
          </cell>
          <cell r="W30" t="str">
            <v>site lies in village confines of a mainly residential development.</v>
          </cell>
          <cell r="X30" t="str">
            <v>no</v>
          </cell>
          <cell r="Y30">
            <v>5</v>
          </cell>
          <cell r="Z30" t="str">
            <v>issue of access due to listed wall around the north, east and west of site</v>
          </cell>
          <cell r="AA30" t="str">
            <v>no</v>
          </cell>
          <cell r="AB30">
            <v>5</v>
          </cell>
          <cell r="AC30" t="str">
            <v>small site</v>
          </cell>
          <cell r="AD30" t="str">
            <v>no</v>
          </cell>
          <cell r="AE30">
            <v>5</v>
          </cell>
          <cell r="AF30" t="str">
            <v>paddock</v>
          </cell>
          <cell r="AG30" t="str">
            <v>none</v>
          </cell>
          <cell r="AH30">
            <v>5</v>
          </cell>
          <cell r="AJ30" t="str">
            <v>listed wall</v>
          </cell>
          <cell r="AK30" t="str">
            <v>vlllage hall</v>
          </cell>
          <cell r="AL30">
            <v>0.3</v>
          </cell>
          <cell r="AM30">
            <v>0.7</v>
          </cell>
          <cell r="AN30" t="str">
            <v>significant</v>
          </cell>
          <cell r="AO30" t="str">
            <v>listed wall srrounds 2/3 of site. Village hall would need to be removed and possibly replaced elsewhere</v>
          </cell>
          <cell r="AP30" t="str">
            <v>housing only</v>
          </cell>
        </row>
        <row r="31">
          <cell r="D31">
            <v>2123</v>
          </cell>
          <cell r="E31" t="str">
            <v>EB20</v>
          </cell>
          <cell r="G31">
            <v>40633</v>
          </cell>
          <cell r="H31" t="str">
            <v>Greenfield</v>
          </cell>
          <cell r="J31">
            <v>11.69</v>
          </cell>
          <cell r="K31" t="str">
            <v>Call for Sites 2009 - WBC</v>
          </cell>
          <cell r="M31" t="str">
            <v>Land North of Woodland Grange</v>
          </cell>
          <cell r="N31" t="str">
            <v>Doddington Road</v>
          </cell>
          <cell r="O31" t="str">
            <v>Earls Barton</v>
          </cell>
          <cell r="P31" t="str">
            <v>Wellingborough</v>
          </cell>
          <cell r="R31" t="str">
            <v>no</v>
          </cell>
          <cell r="S31" t="str">
            <v>none</v>
          </cell>
          <cell r="T31" t="str">
            <v>agricultural</v>
          </cell>
          <cell r="U31" t="str">
            <v>residential/agricultural/industrial</v>
          </cell>
          <cell r="V31" t="str">
            <v>edge of settlement</v>
          </cell>
          <cell r="W31" t="str">
            <v>former quarry</v>
          </cell>
          <cell r="X31" t="str">
            <v>yes</v>
          </cell>
          <cell r="Y31">
            <v>0</v>
          </cell>
          <cell r="Z31" t="str">
            <v>demolition of property may be necessary</v>
          </cell>
          <cell r="AA31" t="str">
            <v>yes</v>
          </cell>
          <cell r="AB31">
            <v>0</v>
          </cell>
          <cell r="AD31" t="str">
            <v>no</v>
          </cell>
          <cell r="AE31">
            <v>5</v>
          </cell>
          <cell r="AG31" t="str">
            <v>none</v>
          </cell>
          <cell r="AH31">
            <v>5</v>
          </cell>
          <cell r="AJ31" t="str">
            <v>potential wildlife site</v>
          </cell>
          <cell r="AL31">
            <v>0.5</v>
          </cell>
          <cell r="AM31">
            <v>0.5</v>
          </cell>
          <cell r="AN31" t="str">
            <v>significant</v>
          </cell>
          <cell r="AO31" t="str">
            <v xml:space="preserve">potemtial wildlife site containing protected species running through centre. </v>
          </cell>
          <cell r="AP31" t="str">
            <v>housing only</v>
          </cell>
        </row>
        <row r="32">
          <cell r="D32">
            <v>2124</v>
          </cell>
          <cell r="G32">
            <v>40633</v>
          </cell>
          <cell r="H32" t="str">
            <v>Greenfield</v>
          </cell>
          <cell r="J32">
            <v>10.11</v>
          </cell>
          <cell r="K32" t="str">
            <v>Call for Sites 2009 - WBC</v>
          </cell>
          <cell r="M32" t="str">
            <v>Land between sports ground and the A45, south of Earls Barton</v>
          </cell>
          <cell r="O32" t="str">
            <v>Earls Barton</v>
          </cell>
          <cell r="P32" t="str">
            <v>Wellingborough</v>
          </cell>
          <cell r="R32" t="str">
            <v>no</v>
          </cell>
          <cell r="S32" t="str">
            <v>none</v>
          </cell>
          <cell r="T32" t="str">
            <v>agricultural</v>
          </cell>
          <cell r="U32" t="str">
            <v>agriculture/industry/sports - recreation and leisure</v>
          </cell>
          <cell r="X32" t="str">
            <v>no</v>
          </cell>
          <cell r="Y32">
            <v>5</v>
          </cell>
          <cell r="AA32" t="str">
            <v>yes</v>
          </cell>
          <cell r="AB32">
            <v>0</v>
          </cell>
          <cell r="AD32" t="str">
            <v>no</v>
          </cell>
          <cell r="AE32">
            <v>5</v>
          </cell>
          <cell r="AG32" t="str">
            <v>yes</v>
          </cell>
          <cell r="AH32">
            <v>3</v>
          </cell>
          <cell r="AI32" t="str">
            <v>WBC scored a 3 here</v>
          </cell>
          <cell r="AJ32" t="str">
            <v>none</v>
          </cell>
          <cell r="AK32" t="str">
            <v>none</v>
          </cell>
          <cell r="AL32">
            <v>0</v>
          </cell>
          <cell r="AM32">
            <v>1</v>
          </cell>
          <cell r="AN32" t="str">
            <v>major</v>
          </cell>
          <cell r="AO32" t="str">
            <v>site is very isolated and detached from Earls Barton. Site is severed from EB by A45. Next to Viridoe Recycling.</v>
          </cell>
          <cell r="AP32" t="str">
            <v>site not considered suitable for housing</v>
          </cell>
        </row>
        <row r="33">
          <cell r="D33">
            <v>2125</v>
          </cell>
          <cell r="G33">
            <v>40633</v>
          </cell>
          <cell r="H33" t="str">
            <v>Greenfield</v>
          </cell>
          <cell r="J33">
            <v>33.24</v>
          </cell>
          <cell r="K33" t="str">
            <v>Call for Sites 2009 - WBC</v>
          </cell>
          <cell r="M33" t="str">
            <v>Land east of Mears Ashby Road, North of Earls Barton</v>
          </cell>
          <cell r="N33" t="str">
            <v>Mears Ashby Road</v>
          </cell>
          <cell r="O33" t="str">
            <v>Earls Barton</v>
          </cell>
          <cell r="P33" t="str">
            <v>Wellingborough</v>
          </cell>
          <cell r="R33" t="str">
            <v>no</v>
          </cell>
          <cell r="S33" t="str">
            <v>none</v>
          </cell>
          <cell r="T33" t="str">
            <v>agricultural</v>
          </cell>
          <cell r="U33" t="str">
            <v>residential ribbon/industry and business (car sales/farm holdings)</v>
          </cell>
          <cell r="X33" t="str">
            <v>no</v>
          </cell>
          <cell r="Y33">
            <v>5</v>
          </cell>
          <cell r="Z33" t="str">
            <v>mears ashby road</v>
          </cell>
          <cell r="AA33" t="str">
            <v>yes</v>
          </cell>
          <cell r="AB33">
            <v>0</v>
          </cell>
          <cell r="AC33" t="str">
            <v>likely considering size of site</v>
          </cell>
          <cell r="AD33" t="str">
            <v>no</v>
          </cell>
          <cell r="AE33">
            <v>5</v>
          </cell>
          <cell r="AF33" t="str">
            <v>agricultural land</v>
          </cell>
          <cell r="AG33" t="str">
            <v>none</v>
          </cell>
          <cell r="AH33">
            <v>5</v>
          </cell>
          <cell r="AJ33" t="str">
            <v>none</v>
          </cell>
          <cell r="AK33" t="str">
            <v>none</v>
          </cell>
          <cell r="AL33">
            <v>0</v>
          </cell>
          <cell r="AM33">
            <v>1</v>
          </cell>
          <cell r="AN33" t="str">
            <v>low</v>
          </cell>
          <cell r="AO33" t="str">
            <v>large greenfield site on the edge of Earls Barton village</v>
          </cell>
          <cell r="AP33" t="str">
            <v>mixed use</v>
          </cell>
        </row>
        <row r="34">
          <cell r="D34">
            <v>2127</v>
          </cell>
          <cell r="G34">
            <v>40633</v>
          </cell>
          <cell r="H34" t="str">
            <v>Greenfield</v>
          </cell>
          <cell r="J34">
            <v>15.66</v>
          </cell>
          <cell r="K34" t="str">
            <v>Call for Sites 2009 - WBC</v>
          </cell>
          <cell r="M34" t="str">
            <v>Land surrounding Concrete Recycling Centre south of the A45</v>
          </cell>
          <cell r="O34" t="str">
            <v>Earls Barton</v>
          </cell>
          <cell r="P34" t="str">
            <v>Wellingborough</v>
          </cell>
          <cell r="R34" t="str">
            <v>no</v>
          </cell>
          <cell r="S34" t="str">
            <v>none</v>
          </cell>
          <cell r="T34" t="str">
            <v>agricultural and forestry/industry (concrete recycling)</v>
          </cell>
          <cell r="X34" t="str">
            <v>yes</v>
          </cell>
          <cell r="Y34">
            <v>0</v>
          </cell>
          <cell r="Z34" t="str">
            <v>no access - possible to share access with industrial site</v>
          </cell>
          <cell r="AA34" t="str">
            <v>yes</v>
          </cell>
          <cell r="AB34">
            <v>0</v>
          </cell>
          <cell r="AD34" t="str">
            <v>no</v>
          </cell>
          <cell r="AE34">
            <v>5</v>
          </cell>
          <cell r="AG34" t="str">
            <v>yes</v>
          </cell>
          <cell r="AH34">
            <v>3</v>
          </cell>
          <cell r="AI34" t="str">
            <v>WBC scored a 3 here - site borders theA45</v>
          </cell>
          <cell r="AJ34" t="str">
            <v>none</v>
          </cell>
          <cell r="AK34" t="str">
            <v>none</v>
          </cell>
          <cell r="AL34">
            <v>0</v>
          </cell>
          <cell r="AM34">
            <v>1</v>
          </cell>
          <cell r="AN34" t="str">
            <v>major</v>
          </cell>
          <cell r="AO34" t="str">
            <v>site very isolated and detached from Earls Barton - links severed by A45</v>
          </cell>
          <cell r="AP34" t="str">
            <v>site not considered suitable for housing</v>
          </cell>
        </row>
        <row r="35">
          <cell r="D35">
            <v>2139</v>
          </cell>
          <cell r="G35">
            <v>40633</v>
          </cell>
          <cell r="K35" t="str">
            <v>Call for Sites 2010 - WBC</v>
          </cell>
          <cell r="M35" t="str">
            <v>Manor Farm</v>
          </cell>
          <cell r="O35" t="str">
            <v>Earls Barton</v>
          </cell>
          <cell r="P35" t="str">
            <v>Wellingborough</v>
          </cell>
        </row>
        <row r="36">
          <cell r="D36">
            <v>2142</v>
          </cell>
          <cell r="G36">
            <v>40633</v>
          </cell>
          <cell r="H36" t="str">
            <v>Mixed - predominantly GF</v>
          </cell>
          <cell r="J36">
            <v>1.5</v>
          </cell>
          <cell r="K36" t="str">
            <v>Call for Sites 2010 - WBC</v>
          </cell>
          <cell r="M36" t="str">
            <v>Top Farm Lane</v>
          </cell>
          <cell r="O36" t="str">
            <v>Great Doddington</v>
          </cell>
          <cell r="P36" t="str">
            <v>Wellingborough</v>
          </cell>
          <cell r="R36" t="str">
            <v>no</v>
          </cell>
          <cell r="S36" t="str">
            <v>none</v>
          </cell>
          <cell r="T36" t="str">
            <v>agriculture</v>
          </cell>
          <cell r="U36" t="str">
            <v>residential/leisure and recreation</v>
          </cell>
          <cell r="X36" t="str">
            <v>no</v>
          </cell>
          <cell r="Y36">
            <v>5</v>
          </cell>
          <cell r="AA36" t="str">
            <v>no</v>
          </cell>
          <cell r="AB36">
            <v>5</v>
          </cell>
          <cell r="AD36" t="str">
            <v>no</v>
          </cell>
          <cell r="AE36">
            <v>5</v>
          </cell>
          <cell r="AG36" t="str">
            <v>none</v>
          </cell>
          <cell r="AH36">
            <v>5</v>
          </cell>
          <cell r="AJ36" t="str">
            <v>none</v>
          </cell>
          <cell r="AK36" t="str">
            <v>none</v>
          </cell>
          <cell r="AL36">
            <v>0</v>
          </cell>
          <cell r="AM36">
            <v>1</v>
          </cell>
          <cell r="AN36" t="str">
            <v>low</v>
          </cell>
          <cell r="AP36" t="str">
            <v>housing only</v>
          </cell>
        </row>
        <row r="37">
          <cell r="D37">
            <v>2146</v>
          </cell>
          <cell r="E37" t="str">
            <v>FN19</v>
          </cell>
          <cell r="G37">
            <v>40633</v>
          </cell>
          <cell r="H37" t="str">
            <v>Brownfield</v>
          </cell>
          <cell r="J37">
            <v>0.25</v>
          </cell>
          <cell r="K37" t="str">
            <v>Call for Sites 2010 and Factual Update 2011 - WBC</v>
          </cell>
          <cell r="M37" t="str">
            <v>Tudor Gate Hotel</v>
          </cell>
          <cell r="N37" t="str">
            <v>High Street</v>
          </cell>
          <cell r="O37" t="str">
            <v>Finedon</v>
          </cell>
          <cell r="P37" t="str">
            <v>Wellingborough</v>
          </cell>
          <cell r="R37" t="str">
            <v>no</v>
          </cell>
          <cell r="S37" t="str">
            <v>Yes - full p/p - WP/2010/0381/F</v>
          </cell>
          <cell r="T37" t="str">
            <v>industry/business</v>
          </cell>
          <cell r="U37" t="str">
            <v>predominantly residential</v>
          </cell>
          <cell r="V37" t="str">
            <v>residential</v>
          </cell>
          <cell r="X37" t="str">
            <v>no</v>
          </cell>
          <cell r="Y37">
            <v>5</v>
          </cell>
          <cell r="AA37" t="str">
            <v>no</v>
          </cell>
          <cell r="AB37">
            <v>5</v>
          </cell>
          <cell r="AD37" t="str">
            <v>no</v>
          </cell>
          <cell r="AE37">
            <v>5</v>
          </cell>
          <cell r="AG37" t="str">
            <v>none</v>
          </cell>
          <cell r="AH37">
            <v>5</v>
          </cell>
          <cell r="AJ37" t="str">
            <v>none - conversion of existing building in any redevelopment?</v>
          </cell>
          <cell r="AK37" t="str">
            <v>none</v>
          </cell>
          <cell r="AL37">
            <v>0</v>
          </cell>
          <cell r="AM37">
            <v>1</v>
          </cell>
          <cell r="AN37" t="str">
            <v>low</v>
          </cell>
          <cell r="AO37" t="str">
            <v>good infill potential</v>
          </cell>
          <cell r="AP37" t="str">
            <v>housing only</v>
          </cell>
        </row>
        <row r="38">
          <cell r="D38">
            <v>2147</v>
          </cell>
          <cell r="E38" t="str">
            <v>IR16</v>
          </cell>
          <cell r="G38">
            <v>40633</v>
          </cell>
          <cell r="H38" t="str">
            <v>Greenfield</v>
          </cell>
          <cell r="J38">
            <v>4.4000000000000004</v>
          </cell>
          <cell r="K38" t="str">
            <v>Call for Sites 2010 and Factual Update 2011 - WBC</v>
          </cell>
          <cell r="M38" t="str">
            <v>Chester Road / High Street</v>
          </cell>
          <cell r="N38" t="str">
            <v>High Street</v>
          </cell>
          <cell r="O38" t="str">
            <v>Irchester</v>
          </cell>
          <cell r="P38" t="str">
            <v>Wellingborough</v>
          </cell>
          <cell r="R38" t="str">
            <v>no</v>
          </cell>
          <cell r="S38" t="str">
            <v>none (But pre-app discussions)</v>
          </cell>
          <cell r="T38" t="str">
            <v>agriculture</v>
          </cell>
          <cell r="U38" t="str">
            <v>agricultural/residential</v>
          </cell>
          <cell r="V38" t="str">
            <v>edge of settlement</v>
          </cell>
          <cell r="X38" t="str">
            <v>no</v>
          </cell>
          <cell r="Y38">
            <v>5</v>
          </cell>
          <cell r="Z38" t="str">
            <v>possibly requirement off site improvements to A45 and within village</v>
          </cell>
          <cell r="AA38" t="str">
            <v>yes</v>
          </cell>
          <cell r="AB38">
            <v>0</v>
          </cell>
          <cell r="AD38" t="str">
            <v>no</v>
          </cell>
          <cell r="AE38">
            <v>5</v>
          </cell>
          <cell r="AG38" t="str">
            <v>none</v>
          </cell>
          <cell r="AH38">
            <v>5</v>
          </cell>
          <cell r="AJ38" t="str">
            <v>none</v>
          </cell>
          <cell r="AK38" t="str">
            <v>none</v>
          </cell>
          <cell r="AL38">
            <v>0</v>
          </cell>
          <cell r="AM38">
            <v>1</v>
          </cell>
          <cell r="AN38" t="str">
            <v>low</v>
          </cell>
          <cell r="AO38" t="str">
            <v>potential for archaeology</v>
          </cell>
          <cell r="AP38" t="str">
            <v>housing only</v>
          </cell>
        </row>
        <row r="39">
          <cell r="D39">
            <v>2153</v>
          </cell>
          <cell r="G39">
            <v>40633</v>
          </cell>
          <cell r="H39" t="str">
            <v>Greenfield</v>
          </cell>
          <cell r="J39">
            <v>0.34</v>
          </cell>
          <cell r="K39" t="str">
            <v>Call for Sites 2010 and Factual Update 2011 - WBC</v>
          </cell>
          <cell r="M39" t="str">
            <v>56 and 58 Nest Lane</v>
          </cell>
          <cell r="N39" t="str">
            <v>Nest Lane</v>
          </cell>
          <cell r="O39" t="str">
            <v>Wellingborough</v>
          </cell>
          <cell r="P39" t="str">
            <v>Wellingborough</v>
          </cell>
          <cell r="Q39" t="str">
            <v>NN8 4AU</v>
          </cell>
          <cell r="S39" t="str">
            <v>no (lapsed 01/05/10 - WP/2007/0152 - 16 houses</v>
          </cell>
          <cell r="T39" t="str">
            <v>vacant</v>
          </cell>
          <cell r="U39" t="str">
            <v>residential/recreation (allotments)</v>
          </cell>
          <cell r="X39" t="str">
            <v>no</v>
          </cell>
          <cell r="Y39">
            <v>5</v>
          </cell>
          <cell r="AA39" t="str">
            <v>no</v>
          </cell>
          <cell r="AB39">
            <v>5</v>
          </cell>
          <cell r="AD39" t="str">
            <v>no</v>
          </cell>
          <cell r="AE39">
            <v>5</v>
          </cell>
          <cell r="AG39" t="str">
            <v>none</v>
          </cell>
          <cell r="AH39">
            <v>5</v>
          </cell>
          <cell r="AJ39" t="str">
            <v>none</v>
          </cell>
          <cell r="AK39" t="str">
            <v>none</v>
          </cell>
          <cell r="AL39">
            <v>0</v>
          </cell>
          <cell r="AM39">
            <v>1</v>
          </cell>
          <cell r="AN39" t="str">
            <v>low</v>
          </cell>
          <cell r="AO39" t="str">
            <v>potential access into mixed use site ('enabling role')</v>
          </cell>
          <cell r="AP39" t="str">
            <v>housing only</v>
          </cell>
        </row>
        <row r="40">
          <cell r="D40">
            <v>2155</v>
          </cell>
          <cell r="E40" t="str">
            <v>WE41</v>
          </cell>
          <cell r="G40">
            <v>40633</v>
          </cell>
          <cell r="H40" t="str">
            <v>Brownfield</v>
          </cell>
          <cell r="J40">
            <v>0.71</v>
          </cell>
          <cell r="K40" t="str">
            <v>Call for Sites 2010 - WBC</v>
          </cell>
          <cell r="M40" t="str">
            <v>Doddington Road/Spur Road</v>
          </cell>
          <cell r="O40" t="str">
            <v>Wellingborough</v>
          </cell>
          <cell r="P40" t="str">
            <v>Wellingborough</v>
          </cell>
          <cell r="R40" t="str">
            <v>no</v>
          </cell>
          <cell r="S40" t="str">
            <v>none</v>
          </cell>
          <cell r="T40" t="str">
            <v>industry/business</v>
          </cell>
          <cell r="U40" t="str">
            <v>residential</v>
          </cell>
          <cell r="V40" t="str">
            <v>residential</v>
          </cell>
          <cell r="X40" t="str">
            <v>no</v>
          </cell>
          <cell r="Y40">
            <v>5</v>
          </cell>
          <cell r="AA40" t="str">
            <v>no</v>
          </cell>
          <cell r="AB40">
            <v>5</v>
          </cell>
          <cell r="AD40" t="str">
            <v>no</v>
          </cell>
          <cell r="AE40">
            <v>5</v>
          </cell>
          <cell r="AF40" t="str">
            <v>comprehensive scheme for dealing with any ground contamination would be required</v>
          </cell>
          <cell r="AG40" t="str">
            <v>none</v>
          </cell>
          <cell r="AH40">
            <v>5</v>
          </cell>
          <cell r="AJ40" t="str">
            <v>watercourse running within boundary</v>
          </cell>
          <cell r="AK40" t="str">
            <v>none</v>
          </cell>
          <cell r="AL40">
            <v>0.1</v>
          </cell>
          <cell r="AM40">
            <v>0.9</v>
          </cell>
          <cell r="AN40" t="str">
            <v>low</v>
          </cell>
          <cell r="AO40" t="str">
            <v>enhancement of watercourse. Good infill potential within existing predominantly residential area</v>
          </cell>
          <cell r="AP40" t="str">
            <v>housing only</v>
          </cell>
        </row>
        <row r="41">
          <cell r="D41">
            <v>2156</v>
          </cell>
          <cell r="E41" t="str">
            <v>WE43</v>
          </cell>
          <cell r="G41">
            <v>40633</v>
          </cell>
          <cell r="H41" t="str">
            <v>Mixed</v>
          </cell>
          <cell r="J41">
            <v>21.28</v>
          </cell>
          <cell r="K41" t="str">
            <v>Factual Update 2010 - WBC</v>
          </cell>
          <cell r="M41" t="str">
            <v>Land East of Eastfield Road</v>
          </cell>
          <cell r="O41" t="str">
            <v>Wellingborough</v>
          </cell>
          <cell r="P41" t="str">
            <v>Wellingborough</v>
          </cell>
          <cell r="R41" t="str">
            <v>Yes - U20</v>
          </cell>
          <cell r="S41" t="str">
            <v>Yes - outline/pending</v>
          </cell>
          <cell r="T41" t="str">
            <v>industry/business</v>
          </cell>
          <cell r="U41" t="str">
            <v>residential/transport (trainline near station)</v>
          </cell>
          <cell r="V41" t="str">
            <v>residential</v>
          </cell>
          <cell r="X41" t="str">
            <v>no</v>
          </cell>
          <cell r="Y41">
            <v>5</v>
          </cell>
          <cell r="AA41" t="str">
            <v>yes</v>
          </cell>
          <cell r="AB41">
            <v>0</v>
          </cell>
          <cell r="AC41" t="str">
            <v>possibly - set out in development brief</v>
          </cell>
          <cell r="AD41" t="str">
            <v>yes</v>
          </cell>
          <cell r="AE41">
            <v>0</v>
          </cell>
          <cell r="AF41" t="str">
            <v>asbestos - old brick pit</v>
          </cell>
          <cell r="AG41" t="str">
            <v>yes</v>
          </cell>
          <cell r="AH41">
            <v>3</v>
          </cell>
          <cell r="AI41" t="str">
            <v>close to railway line. WBC scored a 3 here</v>
          </cell>
          <cell r="AJ41" t="str">
            <v>water body</v>
          </cell>
          <cell r="AK41" t="str">
            <v>retained allotments</v>
          </cell>
          <cell r="AL41">
            <v>0.2</v>
          </cell>
          <cell r="AM41">
            <v>0.8</v>
          </cell>
          <cell r="AN41" t="str">
            <v>low/moderate</v>
          </cell>
          <cell r="AO41" t="str">
            <v>can be mitigated</v>
          </cell>
          <cell r="AP41" t="str">
            <v>mixed use</v>
          </cell>
        </row>
        <row r="42">
          <cell r="D42">
            <v>2166</v>
          </cell>
          <cell r="E42" t="str">
            <v>Part WE43</v>
          </cell>
          <cell r="G42">
            <v>40633</v>
          </cell>
          <cell r="H42" t="str">
            <v>Mixed</v>
          </cell>
          <cell r="J42">
            <v>8.6</v>
          </cell>
          <cell r="K42" t="str">
            <v>Factual Update 2010 - WBC</v>
          </cell>
          <cell r="M42" t="str">
            <v>Land East of Eastfield Road</v>
          </cell>
          <cell r="O42" t="str">
            <v>Wellingborough</v>
          </cell>
          <cell r="P42" t="str">
            <v>Wellingborough</v>
          </cell>
          <cell r="R42" t="str">
            <v>Yes - U20</v>
          </cell>
          <cell r="S42" t="str">
            <v>no</v>
          </cell>
          <cell r="T42" t="str">
            <v>industry/business</v>
          </cell>
          <cell r="U42" t="str">
            <v>residential/transport</v>
          </cell>
          <cell r="V42" t="str">
            <v>residential</v>
          </cell>
          <cell r="W42" t="str">
            <v>saved local plan allocation. Outline planning application for phase 1 submitted. Proposed DPD allocation</v>
          </cell>
          <cell r="X42" t="str">
            <v>no</v>
          </cell>
          <cell r="Y42">
            <v>5</v>
          </cell>
          <cell r="AA42" t="str">
            <v>no</v>
          </cell>
          <cell r="AB42">
            <v>5</v>
          </cell>
          <cell r="AD42" t="str">
            <v>yes</v>
          </cell>
          <cell r="AE42">
            <v>0</v>
          </cell>
          <cell r="AF42" t="str">
            <v>asbestos - old brick pit</v>
          </cell>
          <cell r="AG42" t="str">
            <v>yes</v>
          </cell>
          <cell r="AH42">
            <v>3</v>
          </cell>
          <cell r="AI42" t="str">
            <v>close to railway line. WBC scored a 3 here</v>
          </cell>
          <cell r="AJ42" t="str">
            <v>water body</v>
          </cell>
          <cell r="AL42">
            <v>0.2</v>
          </cell>
          <cell r="AM42">
            <v>0.8</v>
          </cell>
          <cell r="AN42" t="str">
            <v>low/moderate</v>
          </cell>
          <cell r="AO42" t="str">
            <v>can be mitigated</v>
          </cell>
          <cell r="AP42" t="str">
            <v>mixed use</v>
          </cell>
        </row>
        <row r="43">
          <cell r="D43">
            <v>2167</v>
          </cell>
          <cell r="G43">
            <v>40633</v>
          </cell>
          <cell r="H43" t="str">
            <v>Greenfield</v>
          </cell>
          <cell r="J43">
            <v>196.8</v>
          </cell>
          <cell r="K43" t="str">
            <v>Factual Update - WBC 2010</v>
          </cell>
          <cell r="M43" t="str">
            <v>Wellingborough North</v>
          </cell>
          <cell r="O43" t="str">
            <v>Wellingborough</v>
          </cell>
          <cell r="P43" t="str">
            <v>Wellingborough</v>
          </cell>
          <cell r="Q43" t="str">
            <v>NN8</v>
          </cell>
          <cell r="R43" t="str">
            <v>no</v>
          </cell>
          <cell r="S43" t="str">
            <v>Yes -  majority of site has p/p - small section missing</v>
          </cell>
          <cell r="T43" t="str">
            <v>agricultural</v>
          </cell>
          <cell r="U43" t="str">
            <v>agricultural/residential</v>
          </cell>
          <cell r="W43" t="str">
            <v xml:space="preserve">site identified for SUE in CSS. Site has p/p for 3000 dwellings. </v>
          </cell>
          <cell r="X43" t="str">
            <v>yes</v>
          </cell>
          <cell r="Y43">
            <v>0</v>
          </cell>
          <cell r="Z43" t="str">
            <v>new roads, junctions, by-pass needed</v>
          </cell>
          <cell r="AA43" t="str">
            <v>yes</v>
          </cell>
          <cell r="AB43">
            <v>0</v>
          </cell>
          <cell r="AC43" t="str">
            <v>presumably</v>
          </cell>
          <cell r="AD43" t="str">
            <v>no</v>
          </cell>
          <cell r="AE43">
            <v>5</v>
          </cell>
          <cell r="AG43" t="str">
            <v>none</v>
          </cell>
          <cell r="AH43">
            <v>5</v>
          </cell>
          <cell r="AI43" t="str">
            <v>WBC scored a 5 here</v>
          </cell>
          <cell r="AJ43" t="str">
            <v>none</v>
          </cell>
          <cell r="AK43" t="str">
            <v>none</v>
          </cell>
          <cell r="AL43">
            <v>0</v>
          </cell>
          <cell r="AM43">
            <v>1</v>
          </cell>
          <cell r="AN43" t="str">
            <v>significant</v>
          </cell>
          <cell r="AO43" t="str">
            <v>land ownership - issue of deliverability</v>
          </cell>
          <cell r="AP43" t="str">
            <v>mixed use</v>
          </cell>
        </row>
        <row r="44">
          <cell r="D44">
            <v>2174</v>
          </cell>
          <cell r="G44">
            <v>40633</v>
          </cell>
          <cell r="H44" t="str">
            <v>mixed</v>
          </cell>
          <cell r="J44">
            <v>412.43</v>
          </cell>
          <cell r="K44" t="str">
            <v>Factual Update - WBC 2010</v>
          </cell>
          <cell r="M44" t="str">
            <v>Wellingborough East (including additional capacity)</v>
          </cell>
          <cell r="O44" t="str">
            <v>Wellingborough</v>
          </cell>
          <cell r="P44" t="str">
            <v>Wellingborough</v>
          </cell>
          <cell r="Q44" t="str">
            <v>NN8</v>
          </cell>
          <cell r="R44" t="str">
            <v>Yes - U14, U17, U7, UT1 plus additional land</v>
          </cell>
          <cell r="S44" t="str">
            <v>yes - outline and also additional land without p/p (East of WEAST)</v>
          </cell>
          <cell r="T44" t="str">
            <v>agricultural</v>
          </cell>
          <cell r="U44" t="str">
            <v>predominantly agricultural</v>
          </cell>
          <cell r="W44" t="str">
            <v>extant p/p for 3100 dwellings on part of site - WP/2004/0600 - mixed use development</v>
          </cell>
          <cell r="X44" t="str">
            <v>yes</v>
          </cell>
          <cell r="Y44">
            <v>0</v>
          </cell>
          <cell r="Z44" t="str">
            <v>railway bridge - new roads, new junctions</v>
          </cell>
          <cell r="AA44" t="str">
            <v>yes</v>
          </cell>
          <cell r="AB44">
            <v>0</v>
          </cell>
          <cell r="AC44" t="str">
            <v>massive area - primarily greenfield</v>
          </cell>
          <cell r="AD44" t="str">
            <v>yes</v>
          </cell>
          <cell r="AE44">
            <v>0</v>
          </cell>
          <cell r="AG44" t="str">
            <v>none</v>
          </cell>
          <cell r="AH44">
            <v>5</v>
          </cell>
          <cell r="AJ44" t="str">
            <v>floodplain</v>
          </cell>
          <cell r="AL44">
            <v>0.15</v>
          </cell>
          <cell r="AM44">
            <v>0.85</v>
          </cell>
          <cell r="AN44" t="str">
            <v>significant</v>
          </cell>
          <cell r="AO44" t="str">
            <v>land ownership - issue of deliverability</v>
          </cell>
          <cell r="AP44" t="str">
            <v>mixed use</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njpu.org.uk/publications/docdetail.asp?docid=1578"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opendatacommunities.org/id/district-council/corby" TargetMode="External"/><Relationship Id="rId13" Type="http://schemas.openxmlformats.org/officeDocument/2006/relationships/hyperlink" Target="http://opendatacommunities.org/id/district-council/wellingborough" TargetMode="External"/><Relationship Id="rId18" Type="http://schemas.openxmlformats.org/officeDocument/2006/relationships/hyperlink" Target="http://opendatacommunities.org/id/district-council/east-northamptonshire" TargetMode="External"/><Relationship Id="rId3" Type="http://schemas.openxmlformats.org/officeDocument/2006/relationships/hyperlink" Target="http://opendatacommunities.org/id/district-council/wellingborough" TargetMode="External"/><Relationship Id="rId21" Type="http://schemas.openxmlformats.org/officeDocument/2006/relationships/hyperlink" Target="http://opendatacommunities.org/id/district-council/kettering" TargetMode="External"/><Relationship Id="rId7" Type="http://schemas.openxmlformats.org/officeDocument/2006/relationships/hyperlink" Target="http://opendatacommunities.org/id/district-council/wellingborough" TargetMode="External"/><Relationship Id="rId12" Type="http://schemas.openxmlformats.org/officeDocument/2006/relationships/hyperlink" Target="http://opendatacommunities.org/id/district-council/east-northamptonshire" TargetMode="External"/><Relationship Id="rId17" Type="http://schemas.openxmlformats.org/officeDocument/2006/relationships/hyperlink" Target="http://pawebsrv.east-northamptonshire.gov.uk/online-applications/search.do?action=simple&amp;searchType=Application" TargetMode="External"/><Relationship Id="rId25" Type="http://schemas.openxmlformats.org/officeDocument/2006/relationships/comments" Target="../comments1.xml"/><Relationship Id="rId2" Type="http://schemas.openxmlformats.org/officeDocument/2006/relationships/hyperlink" Target="http://opendatacommunities.org/id/district-council/wellingborough" TargetMode="External"/><Relationship Id="rId16" Type="http://schemas.openxmlformats.org/officeDocument/2006/relationships/hyperlink" Target="http://www.nnjpu.org.uk/publications/docdetail.asp?docid=1323" TargetMode="External"/><Relationship Id="rId20" Type="http://schemas.openxmlformats.org/officeDocument/2006/relationships/hyperlink" Target="http://opendatacommunities.org/id/district-council/kettering" TargetMode="External"/><Relationship Id="rId1" Type="http://schemas.openxmlformats.org/officeDocument/2006/relationships/hyperlink" Target="http://opendatacommunities.org/id/district-council/east-northamptonshire" TargetMode="External"/><Relationship Id="rId6" Type="http://schemas.openxmlformats.org/officeDocument/2006/relationships/hyperlink" Target="http://opendatacommunities.org/id/district-council/kettering" TargetMode="External"/><Relationship Id="rId11" Type="http://schemas.openxmlformats.org/officeDocument/2006/relationships/hyperlink" Target="http://opendatacommunities.org/id/district-council/kettering" TargetMode="External"/><Relationship Id="rId24" Type="http://schemas.openxmlformats.org/officeDocument/2006/relationships/vmlDrawing" Target="../drawings/vmlDrawing1.vml"/><Relationship Id="rId5" Type="http://schemas.openxmlformats.org/officeDocument/2006/relationships/hyperlink" Target="http://opendatacommunities.org/id/district-council/corby" TargetMode="External"/><Relationship Id="rId15" Type="http://schemas.openxmlformats.org/officeDocument/2006/relationships/hyperlink" Target="http://pawebsrv.east-northamptonshire.gov.uk/online-applications/search.do?action=simple&amp;searchType=Application" TargetMode="External"/><Relationship Id="rId23" Type="http://schemas.openxmlformats.org/officeDocument/2006/relationships/printerSettings" Target="../printerSettings/printerSettings2.bin"/><Relationship Id="rId10" Type="http://schemas.openxmlformats.org/officeDocument/2006/relationships/hyperlink" Target="http://opendatacommunities.org/id/district-council/corby" TargetMode="External"/><Relationship Id="rId19" Type="http://schemas.openxmlformats.org/officeDocument/2006/relationships/hyperlink" Target="http://opendatacommunities.org/id/district-council/east-northamptonshire" TargetMode="External"/><Relationship Id="rId4" Type="http://schemas.openxmlformats.org/officeDocument/2006/relationships/hyperlink" Target="http://opendatacommunities.org/id/district-council/corby" TargetMode="External"/><Relationship Id="rId9" Type="http://schemas.openxmlformats.org/officeDocument/2006/relationships/hyperlink" Target="http://opendatacommunities.org/id/district-council/corby" TargetMode="External"/><Relationship Id="rId14" Type="http://schemas.openxmlformats.org/officeDocument/2006/relationships/hyperlink" Target="http://opendatacommunities.org/id/district-council/east-northamptonshire" TargetMode="External"/><Relationship Id="rId22" Type="http://schemas.openxmlformats.org/officeDocument/2006/relationships/hyperlink" Target="http://opendatacommunities.org/id/district-council/ketterin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nnjpu.org.uk/publications/docdetail.asp?docid=1577"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opendatacommunities.org/id/district-council/kettering" TargetMode="External"/><Relationship Id="rId117" Type="http://schemas.openxmlformats.org/officeDocument/2006/relationships/hyperlink" Target="http://maps.kettering.gov.uk/" TargetMode="External"/><Relationship Id="rId21" Type="http://schemas.openxmlformats.org/officeDocument/2006/relationships/hyperlink" Target="http://opendatacommunities.org/id/district-council/east-northamptonshire" TargetMode="External"/><Relationship Id="rId42" Type="http://schemas.openxmlformats.org/officeDocument/2006/relationships/hyperlink" Target="http://www.nnjpu.org.uk/publications/docdetail.asp?docid=1323" TargetMode="External"/><Relationship Id="rId47" Type="http://schemas.openxmlformats.org/officeDocument/2006/relationships/hyperlink" Target="http://pawebsrv.east-northamptonshire.gov.uk/online-applications/search.do?action=simple&amp;searchType=Application" TargetMode="External"/><Relationship Id="rId63" Type="http://schemas.openxmlformats.org/officeDocument/2006/relationships/hyperlink" Target="http://maps.kettering.gov.uk/" TargetMode="External"/><Relationship Id="rId68" Type="http://schemas.openxmlformats.org/officeDocument/2006/relationships/hyperlink" Target="http://www.wellingborough.gov.uk/downloads/file/7155/local_plan_saved_policies_list" TargetMode="External"/><Relationship Id="rId84" Type="http://schemas.openxmlformats.org/officeDocument/2006/relationships/hyperlink" Target="http://www.kettering.gov.uk/planningApplication?thisWeek=0&amp;appNumber=KET%2F2013%2F0750&amp;submit=Go" TargetMode="External"/><Relationship Id="rId89" Type="http://schemas.openxmlformats.org/officeDocument/2006/relationships/hyperlink" Target="http://maps.northamptonshire.gov.uk/" TargetMode="External"/><Relationship Id="rId112" Type="http://schemas.openxmlformats.org/officeDocument/2006/relationships/hyperlink" Target="http://lv3.east-northamptonshire.gov.uk/LocalView/Sites/localview/" TargetMode="External"/><Relationship Id="rId16" Type="http://schemas.openxmlformats.org/officeDocument/2006/relationships/hyperlink" Target="http://opendatacommunities.org/id/district-council/wellingborough" TargetMode="External"/><Relationship Id="rId107" Type="http://schemas.openxmlformats.org/officeDocument/2006/relationships/hyperlink" Target="http://lvfusion.wellingborough.gov.uk/LocalViewWeb/Sites/inmyarea/" TargetMode="External"/><Relationship Id="rId11" Type="http://schemas.openxmlformats.org/officeDocument/2006/relationships/hyperlink" Target="http://opendatacommunities.org/id/district-council/wellingborough" TargetMode="External"/><Relationship Id="rId32" Type="http://schemas.openxmlformats.org/officeDocument/2006/relationships/hyperlink" Target="http://www.nnjpu.org.uk/publications/docdetail.asp?docid=1323" TargetMode="External"/><Relationship Id="rId37" Type="http://schemas.openxmlformats.org/officeDocument/2006/relationships/hyperlink" Target="http://www.nnjpu.org.uk/publications/docdetail.asp?docid=1323" TargetMode="External"/><Relationship Id="rId53" Type="http://schemas.openxmlformats.org/officeDocument/2006/relationships/hyperlink" Target="http://lvfusion.wellingborough.gov.uk/LocalViewWeb/Sites/inmyarea/" TargetMode="External"/><Relationship Id="rId58" Type="http://schemas.openxmlformats.org/officeDocument/2006/relationships/hyperlink" Target="http://lv3.east-northamptonshire.gov.uk/LocalView/Sites/localview/" TargetMode="External"/><Relationship Id="rId74" Type="http://schemas.openxmlformats.org/officeDocument/2006/relationships/hyperlink" Target="http://www.wellingborough.gov.uk/info/200132/local_development_framework/1163/town_centre_area_action_plan_development_plan_document" TargetMode="External"/><Relationship Id="rId79" Type="http://schemas.openxmlformats.org/officeDocument/2006/relationships/hyperlink" Target="https://publicaccess.corby.gov.uk/publicaccess/" TargetMode="External"/><Relationship Id="rId102" Type="http://schemas.openxmlformats.org/officeDocument/2006/relationships/hyperlink" Target="http://lvfusion.wellingborough.gov.uk/LocalViewWeb/Sites/inmyarea/" TargetMode="External"/><Relationship Id="rId5" Type="http://schemas.openxmlformats.org/officeDocument/2006/relationships/hyperlink" Target="http://opendatacommunities.org/id/district-council/corby" TargetMode="External"/><Relationship Id="rId90" Type="http://schemas.openxmlformats.org/officeDocument/2006/relationships/hyperlink" Target="http://maps.northamptonshire.gov.uk/" TargetMode="External"/><Relationship Id="rId95" Type="http://schemas.openxmlformats.org/officeDocument/2006/relationships/hyperlink" Target="http://maps.northamptonshire.gov.uk/" TargetMode="External"/><Relationship Id="rId22" Type="http://schemas.openxmlformats.org/officeDocument/2006/relationships/hyperlink" Target="http://opendatacommunities.org/id/district-council/east-northamptonshire" TargetMode="External"/><Relationship Id="rId27" Type="http://schemas.openxmlformats.org/officeDocument/2006/relationships/hyperlink" Target="http://opendatacommunities.org/id/district-council/kettering" TargetMode="External"/><Relationship Id="rId43" Type="http://schemas.openxmlformats.org/officeDocument/2006/relationships/hyperlink" Target="http://www.nnjpu.org.uk/publications/docdetail.asp?docid=1323" TargetMode="External"/><Relationship Id="rId48" Type="http://schemas.openxmlformats.org/officeDocument/2006/relationships/hyperlink" Target="http://www.wellingborough.gov.uk/info/200132/local_development_framework/1163/town_centre_area_action_plan_development_plan_document" TargetMode="External"/><Relationship Id="rId64" Type="http://schemas.openxmlformats.org/officeDocument/2006/relationships/hyperlink" Target="http://www.kettering.gov.uk/planningApplication?thisWeek=0&amp;appNumber=KET%2F2014%2F0233&amp;submit=Go" TargetMode="External"/><Relationship Id="rId69" Type="http://schemas.openxmlformats.org/officeDocument/2006/relationships/hyperlink" Target="http://www.wellingborough.gov.uk/downloads/file/7155/local_plan_saved_policies_list" TargetMode="External"/><Relationship Id="rId113" Type="http://schemas.openxmlformats.org/officeDocument/2006/relationships/hyperlink" Target="http://maps.kettering.gov.uk/" TargetMode="External"/><Relationship Id="rId118" Type="http://schemas.openxmlformats.org/officeDocument/2006/relationships/hyperlink" Target="http://maps.kettering.gov.uk/" TargetMode="External"/><Relationship Id="rId80" Type="http://schemas.openxmlformats.org/officeDocument/2006/relationships/hyperlink" Target="http://pawebsrv.east-northamptonshire.gov.uk/online-applications/search.do?action=simple&amp;searchType=Application" TargetMode="External"/><Relationship Id="rId85" Type="http://schemas.openxmlformats.org/officeDocument/2006/relationships/hyperlink" Target="http://maps.northamptonshire.gov.uk/" TargetMode="External"/><Relationship Id="rId12" Type="http://schemas.openxmlformats.org/officeDocument/2006/relationships/hyperlink" Target="http://opendatacommunities.org/id/district-council/wellingborough" TargetMode="External"/><Relationship Id="rId17" Type="http://schemas.openxmlformats.org/officeDocument/2006/relationships/hyperlink" Target="http://opendatacommunities.org/id/district-council/east-northamptonshire" TargetMode="External"/><Relationship Id="rId33" Type="http://schemas.openxmlformats.org/officeDocument/2006/relationships/hyperlink" Target="http://www.nnjpu.org.uk/publications/docdetail.asp?docid=1323" TargetMode="External"/><Relationship Id="rId38" Type="http://schemas.openxmlformats.org/officeDocument/2006/relationships/hyperlink" Target="http://www.nnjpu.org.uk/publications/docdetail.asp?docid=1323" TargetMode="External"/><Relationship Id="rId59" Type="http://schemas.openxmlformats.org/officeDocument/2006/relationships/hyperlink" Target="http://maps.kettering.gov.uk/" TargetMode="External"/><Relationship Id="rId103" Type="http://schemas.openxmlformats.org/officeDocument/2006/relationships/hyperlink" Target="http://lvfusion.wellingborough.gov.uk/LocalViewWeb/Sites/inmyarea/" TargetMode="External"/><Relationship Id="rId108" Type="http://schemas.openxmlformats.org/officeDocument/2006/relationships/hyperlink" Target="http://lv3.east-northamptonshire.gov.uk/LocalView/Sites/localview/" TargetMode="External"/><Relationship Id="rId54" Type="http://schemas.openxmlformats.org/officeDocument/2006/relationships/hyperlink" Target="http://lvfusion.wellingborough.gov.uk/LocalViewWeb/Sites/inmyarea/" TargetMode="External"/><Relationship Id="rId70" Type="http://schemas.openxmlformats.org/officeDocument/2006/relationships/hyperlink" Target="http://www.wellingborough.gov.uk/info/200132/local_development_framework/1163/town_centre_area_action_plan_development_plan_document" TargetMode="External"/><Relationship Id="rId75" Type="http://schemas.openxmlformats.org/officeDocument/2006/relationships/hyperlink" Target="http://www.wellingborough.gov.uk/info/200132/local_development_framework/1163/town_centre_area_action_plan_development_plan_document" TargetMode="External"/><Relationship Id="rId91" Type="http://schemas.openxmlformats.org/officeDocument/2006/relationships/hyperlink" Target="http://maps.northamptonshire.gov.uk/" TargetMode="External"/><Relationship Id="rId96" Type="http://schemas.openxmlformats.org/officeDocument/2006/relationships/hyperlink" Target="http://maps.northamptonshire.gov.uk/" TargetMode="External"/><Relationship Id="rId1" Type="http://schemas.openxmlformats.org/officeDocument/2006/relationships/hyperlink" Target="http://opendatacommunities.org/id/district-council/corby" TargetMode="External"/><Relationship Id="rId6" Type="http://schemas.openxmlformats.org/officeDocument/2006/relationships/hyperlink" Target="http://opendatacommunities.org/id/district-council/corby" TargetMode="External"/><Relationship Id="rId23" Type="http://schemas.openxmlformats.org/officeDocument/2006/relationships/hyperlink" Target="http://opendatacommunities.org/id/district-council/kettering" TargetMode="External"/><Relationship Id="rId28" Type="http://schemas.openxmlformats.org/officeDocument/2006/relationships/hyperlink" Target="http://opendatacommunities.org/id/district-council/kettering" TargetMode="External"/><Relationship Id="rId49" Type="http://schemas.openxmlformats.org/officeDocument/2006/relationships/hyperlink" Target="http://lvfusion.wellingborough.gov.uk/LocalViewWeb/Sites/inmyarea/" TargetMode="External"/><Relationship Id="rId114" Type="http://schemas.openxmlformats.org/officeDocument/2006/relationships/hyperlink" Target="http://maps.kettering.gov.uk/" TargetMode="External"/><Relationship Id="rId119" Type="http://schemas.openxmlformats.org/officeDocument/2006/relationships/hyperlink" Target="http://maps.kettering.gov.uk/" TargetMode="External"/><Relationship Id="rId44" Type="http://schemas.openxmlformats.org/officeDocument/2006/relationships/hyperlink" Target="http://www.wellingborough.gov.uk/info/200132/local_development_framework/1163/town_centre_area_action_plan_development_plan_document" TargetMode="External"/><Relationship Id="rId60" Type="http://schemas.openxmlformats.org/officeDocument/2006/relationships/hyperlink" Target="http://maps.kettering.gov.uk/" TargetMode="External"/><Relationship Id="rId65" Type="http://schemas.openxmlformats.org/officeDocument/2006/relationships/hyperlink" Target="http://www.kettering.gov.uk/planningApplication?thisWeek=0&amp;appNumber=KET%2F2016%2F0044&amp;submit=Go" TargetMode="External"/><Relationship Id="rId81" Type="http://schemas.openxmlformats.org/officeDocument/2006/relationships/hyperlink" Target="http://pawebsrv.east-northamptonshire.gov.uk/online-applications/search.do?action=simple&amp;searchType=Application" TargetMode="External"/><Relationship Id="rId86" Type="http://schemas.openxmlformats.org/officeDocument/2006/relationships/hyperlink" Target="http://maps.northamptonshire.gov.uk/" TargetMode="External"/><Relationship Id="rId4" Type="http://schemas.openxmlformats.org/officeDocument/2006/relationships/hyperlink" Target="http://opendatacommunities.org/id/district-council/corby" TargetMode="External"/><Relationship Id="rId9" Type="http://schemas.openxmlformats.org/officeDocument/2006/relationships/hyperlink" Target="http://opendatacommunities.org/id/district-council/wellingborough" TargetMode="External"/><Relationship Id="rId13" Type="http://schemas.openxmlformats.org/officeDocument/2006/relationships/hyperlink" Target="http://opendatacommunities.org/id/district-council/wellingborough" TargetMode="External"/><Relationship Id="rId18" Type="http://schemas.openxmlformats.org/officeDocument/2006/relationships/hyperlink" Target="http://opendatacommunities.org/id/district-council/east-northamptonshire" TargetMode="External"/><Relationship Id="rId39" Type="http://schemas.openxmlformats.org/officeDocument/2006/relationships/hyperlink" Target="http://www.nnjpu.org.uk/publications/docdetail.asp?docid=1323" TargetMode="External"/><Relationship Id="rId109" Type="http://schemas.openxmlformats.org/officeDocument/2006/relationships/hyperlink" Target="http://lv3.east-northamptonshire.gov.uk/LocalView/Sites/localview/" TargetMode="External"/><Relationship Id="rId34" Type="http://schemas.openxmlformats.org/officeDocument/2006/relationships/hyperlink" Target="http://www.nnjpu.org.uk/publications/docdetail.asp?docid=1323" TargetMode="External"/><Relationship Id="rId50" Type="http://schemas.openxmlformats.org/officeDocument/2006/relationships/hyperlink" Target="http://lvfusion.wellingborough.gov.uk/LocalViewWeb/Sites/inmyarea/" TargetMode="External"/><Relationship Id="rId55" Type="http://schemas.openxmlformats.org/officeDocument/2006/relationships/hyperlink" Target="http://lvfusion.wellingborough.gov.uk/LocalViewWeb/Sites/inmyarea/" TargetMode="External"/><Relationship Id="rId76" Type="http://schemas.openxmlformats.org/officeDocument/2006/relationships/hyperlink" Target="https://publicaccess.corby.gov.uk/publicaccess/" TargetMode="External"/><Relationship Id="rId97" Type="http://schemas.openxmlformats.org/officeDocument/2006/relationships/hyperlink" Target="http://maps.northamptonshire.gov.uk/" TargetMode="External"/><Relationship Id="rId104" Type="http://schemas.openxmlformats.org/officeDocument/2006/relationships/hyperlink" Target="http://lvfusion.wellingborough.gov.uk/LocalViewWeb/Sites/inmyarea/" TargetMode="External"/><Relationship Id="rId120" Type="http://schemas.openxmlformats.org/officeDocument/2006/relationships/printerSettings" Target="../printerSettings/printerSettings4.bin"/><Relationship Id="rId7" Type="http://schemas.openxmlformats.org/officeDocument/2006/relationships/hyperlink" Target="http://opendatacommunities.org/id/district-council/corby" TargetMode="External"/><Relationship Id="rId71" Type="http://schemas.openxmlformats.org/officeDocument/2006/relationships/hyperlink" Target="http://www.wellingborough.gov.uk/downloads/file/7155/local_plan_saved_policies_list" TargetMode="External"/><Relationship Id="rId92" Type="http://schemas.openxmlformats.org/officeDocument/2006/relationships/hyperlink" Target="http://maps.northamptonshire.gov.uk/" TargetMode="External"/><Relationship Id="rId2" Type="http://schemas.openxmlformats.org/officeDocument/2006/relationships/hyperlink" Target="http://opendatacommunities.org/id/district-council/corby" TargetMode="External"/><Relationship Id="rId29" Type="http://schemas.openxmlformats.org/officeDocument/2006/relationships/hyperlink" Target="http://opendatacommunities.org/id/district-council/kettering" TargetMode="External"/><Relationship Id="rId24" Type="http://schemas.openxmlformats.org/officeDocument/2006/relationships/hyperlink" Target="http://opendatacommunities.org/id/district-council/kettering" TargetMode="External"/><Relationship Id="rId40" Type="http://schemas.openxmlformats.org/officeDocument/2006/relationships/hyperlink" Target="http://www.nnjpu.org.uk/publications/docdetail.asp?docid=1323" TargetMode="External"/><Relationship Id="rId45" Type="http://schemas.openxmlformats.org/officeDocument/2006/relationships/hyperlink" Target="http://www.nnjpu.org.uk/publications/docdetail.asp?docid=1323" TargetMode="External"/><Relationship Id="rId66" Type="http://schemas.openxmlformats.org/officeDocument/2006/relationships/hyperlink" Target="http://www.kettering.gov.uk/planningApplication?thisWeek=0&amp;appNumber=KET%2F2013%2F0750&amp;submit=Go" TargetMode="External"/><Relationship Id="rId87" Type="http://schemas.openxmlformats.org/officeDocument/2006/relationships/hyperlink" Target="http://maps.northamptonshire.gov.uk/" TargetMode="External"/><Relationship Id="rId110" Type="http://schemas.openxmlformats.org/officeDocument/2006/relationships/hyperlink" Target="http://lv3.east-northamptonshire.gov.uk/LocalView/Sites/localview/" TargetMode="External"/><Relationship Id="rId115" Type="http://schemas.openxmlformats.org/officeDocument/2006/relationships/hyperlink" Target="http://maps.kettering.gov.uk/" TargetMode="External"/><Relationship Id="rId61" Type="http://schemas.openxmlformats.org/officeDocument/2006/relationships/hyperlink" Target="http://maps.kettering.gov.uk/" TargetMode="External"/><Relationship Id="rId82" Type="http://schemas.openxmlformats.org/officeDocument/2006/relationships/hyperlink" Target="http://pawebsrv.east-northamptonshire.gov.uk/online-applications/search.do?action=simple&amp;searchType=Application" TargetMode="External"/><Relationship Id="rId19" Type="http://schemas.openxmlformats.org/officeDocument/2006/relationships/hyperlink" Target="http://opendatacommunities.org/id/district-council/east-northamptonshire" TargetMode="External"/><Relationship Id="rId14" Type="http://schemas.openxmlformats.org/officeDocument/2006/relationships/hyperlink" Target="http://opendatacommunities.org/id/district-council/wellingborough" TargetMode="External"/><Relationship Id="rId30" Type="http://schemas.openxmlformats.org/officeDocument/2006/relationships/hyperlink" Target="http://opendatacommunities.org/id/district-council/corby" TargetMode="External"/><Relationship Id="rId35" Type="http://schemas.openxmlformats.org/officeDocument/2006/relationships/hyperlink" Target="http://www.nnjpu.org.uk/publications/docdetail.asp?docid=1323" TargetMode="External"/><Relationship Id="rId56" Type="http://schemas.openxmlformats.org/officeDocument/2006/relationships/hyperlink" Target="http://lvfusion.wellingborough.gov.uk/LocalViewWeb/Sites/inmyarea/" TargetMode="External"/><Relationship Id="rId77" Type="http://schemas.openxmlformats.org/officeDocument/2006/relationships/hyperlink" Target="https://publicaccess.corby.gov.uk/publicaccess/" TargetMode="External"/><Relationship Id="rId100" Type="http://schemas.openxmlformats.org/officeDocument/2006/relationships/hyperlink" Target="http://lvfusion.wellingborough.gov.uk/LocalViewWeb/Sites/inmyarea/" TargetMode="External"/><Relationship Id="rId105" Type="http://schemas.openxmlformats.org/officeDocument/2006/relationships/hyperlink" Target="http://lvfusion.wellingborough.gov.uk/LocalViewWeb/Sites/inmyarea/" TargetMode="External"/><Relationship Id="rId8" Type="http://schemas.openxmlformats.org/officeDocument/2006/relationships/hyperlink" Target="http://opendatacommunities.org/id/district-council/wellingborough" TargetMode="External"/><Relationship Id="rId51" Type="http://schemas.openxmlformats.org/officeDocument/2006/relationships/hyperlink" Target="http://lvfusion.wellingborough.gov.uk/LocalViewWeb/Sites/inmyarea/" TargetMode="External"/><Relationship Id="rId72" Type="http://schemas.openxmlformats.org/officeDocument/2006/relationships/hyperlink" Target="http://pawebsrv.wellingborough.gov.uk/online-applications/Site%20includes%20the%20now%20vacant%20premises%20of%20George%20Cox%20Shoes%20plus%20an%20area%20of%20hardstanding%20and%20industrial%20units%20which%20are%20currently%20occupied." TargetMode="External"/><Relationship Id="rId93" Type="http://schemas.openxmlformats.org/officeDocument/2006/relationships/hyperlink" Target="http://maps.northamptonshire.gov.uk/" TargetMode="External"/><Relationship Id="rId98" Type="http://schemas.openxmlformats.org/officeDocument/2006/relationships/hyperlink" Target="http://maps.northamptonshire.gov.uk/" TargetMode="External"/><Relationship Id="rId121" Type="http://schemas.openxmlformats.org/officeDocument/2006/relationships/vmlDrawing" Target="../drawings/vmlDrawing2.vml"/><Relationship Id="rId3" Type="http://schemas.openxmlformats.org/officeDocument/2006/relationships/hyperlink" Target="http://opendatacommunities.org/id/district-council/corby" TargetMode="External"/><Relationship Id="rId25" Type="http://schemas.openxmlformats.org/officeDocument/2006/relationships/hyperlink" Target="http://opendatacommunities.org/id/district-council/kettering" TargetMode="External"/><Relationship Id="rId46" Type="http://schemas.openxmlformats.org/officeDocument/2006/relationships/hyperlink" Target="http://pawebsrv.east-northamptonshire.gov.uk/online-applications/search.do?action=simple&amp;searchType=Application" TargetMode="External"/><Relationship Id="rId67" Type="http://schemas.openxmlformats.org/officeDocument/2006/relationships/hyperlink" Target="http://www.wellingborough.gov.uk/downloads/file/7155/local_plan_saved_policies_list" TargetMode="External"/><Relationship Id="rId116" Type="http://schemas.openxmlformats.org/officeDocument/2006/relationships/hyperlink" Target="http://maps.kettering.gov.uk/" TargetMode="External"/><Relationship Id="rId20" Type="http://schemas.openxmlformats.org/officeDocument/2006/relationships/hyperlink" Target="http://opendatacommunities.org/id/district-council/east-northamptonshire" TargetMode="External"/><Relationship Id="rId41" Type="http://schemas.openxmlformats.org/officeDocument/2006/relationships/hyperlink" Target="http://www.nnjpu.org.uk/publications/docdetail.asp?docid=1323" TargetMode="External"/><Relationship Id="rId62" Type="http://schemas.openxmlformats.org/officeDocument/2006/relationships/hyperlink" Target="http://maps.kettering.gov.uk/" TargetMode="External"/><Relationship Id="rId83" Type="http://schemas.openxmlformats.org/officeDocument/2006/relationships/hyperlink" Target="http://pawebsrv.east-northamptonshire.gov.uk/online-applications/search.do?action=simple&amp;searchType=Application" TargetMode="External"/><Relationship Id="rId88" Type="http://schemas.openxmlformats.org/officeDocument/2006/relationships/hyperlink" Target="http://maps.northamptonshire.gov.uk/" TargetMode="External"/><Relationship Id="rId111" Type="http://schemas.openxmlformats.org/officeDocument/2006/relationships/hyperlink" Target="http://lv3.east-northamptonshire.gov.uk/LocalView/Sites/localview/" TargetMode="External"/><Relationship Id="rId15" Type="http://schemas.openxmlformats.org/officeDocument/2006/relationships/hyperlink" Target="http://opendatacommunities.org/id/district-council/wellingborough" TargetMode="External"/><Relationship Id="rId36" Type="http://schemas.openxmlformats.org/officeDocument/2006/relationships/hyperlink" Target="http://www.nnjpu.org.uk/publications/docdetail.asp?docid=1323" TargetMode="External"/><Relationship Id="rId57" Type="http://schemas.openxmlformats.org/officeDocument/2006/relationships/hyperlink" Target="http://lvfusion.wellingborough.gov.uk/LocalViewWeb/Sites/inmyarea/" TargetMode="External"/><Relationship Id="rId106" Type="http://schemas.openxmlformats.org/officeDocument/2006/relationships/hyperlink" Target="http://lvfusion.wellingborough.gov.uk/LocalViewWeb/Sites/inmyarea/" TargetMode="External"/><Relationship Id="rId10" Type="http://schemas.openxmlformats.org/officeDocument/2006/relationships/hyperlink" Target="http://opendatacommunities.org/id/district-council/wellingborough" TargetMode="External"/><Relationship Id="rId31" Type="http://schemas.openxmlformats.org/officeDocument/2006/relationships/hyperlink" Target="http://www.nnjpu.org.uk/publications/docdetail.asp?docid=1323" TargetMode="External"/><Relationship Id="rId52" Type="http://schemas.openxmlformats.org/officeDocument/2006/relationships/hyperlink" Target="http://lvfusion.wellingborough.gov.uk/LocalViewWeb/Sites/inmyarea/" TargetMode="External"/><Relationship Id="rId73" Type="http://schemas.openxmlformats.org/officeDocument/2006/relationships/hyperlink" Target="http://pawebsrv.wellingborough.gov.uk/online-applications/" TargetMode="External"/><Relationship Id="rId78" Type="http://schemas.openxmlformats.org/officeDocument/2006/relationships/hyperlink" Target="https://publicaccess.corby.gov.uk/publicaccess/" TargetMode="External"/><Relationship Id="rId94" Type="http://schemas.openxmlformats.org/officeDocument/2006/relationships/hyperlink" Target="http://maps.northamptonshire.gov.uk/" TargetMode="External"/><Relationship Id="rId99" Type="http://schemas.openxmlformats.org/officeDocument/2006/relationships/hyperlink" Target="http://lvfusion.wellingborough.gov.uk/LocalViewWeb/Sites/inmyarea/" TargetMode="External"/><Relationship Id="rId101" Type="http://schemas.openxmlformats.org/officeDocument/2006/relationships/hyperlink" Target="http://lvfusion.wellingborough.gov.uk/LocalViewWeb/Sites/inmyarea/" TargetMode="External"/><Relationship Id="rId122"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maphub.net/NNJPU/brownfield-sites" TargetMode="Externa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maphub.net/NNJPU/brownfield-sites" TargetMode="External"/><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hyperlink" Target="https://maphub.net/NNJPU/brownfield-sites" TargetMode="External"/></Relationships>
</file>

<file path=xl/worksheets/_rels/sheet1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6.bin"/></Relationships>
</file>

<file path=xl/worksheets/_rels/sheet34.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0"/>
  <sheetViews>
    <sheetView workbookViewId="0">
      <selection sqref="A1:D1048576"/>
    </sheetView>
  </sheetViews>
  <sheetFormatPr defaultRowHeight="15" x14ac:dyDescent="0.25"/>
  <sheetData>
    <row r="1" spans="1:4" x14ac:dyDescent="0.25">
      <c r="A1" t="s">
        <v>290</v>
      </c>
      <c r="B1" t="s">
        <v>295</v>
      </c>
      <c r="C1" t="s">
        <v>304</v>
      </c>
      <c r="D1" t="s">
        <v>305</v>
      </c>
    </row>
    <row r="2" spans="1:4" x14ac:dyDescent="0.25">
      <c r="A2" t="s">
        <v>1731</v>
      </c>
      <c r="B2" t="s">
        <v>1732</v>
      </c>
      <c r="C2">
        <v>489847.18</v>
      </c>
      <c r="D2">
        <v>288306.96000000002</v>
      </c>
    </row>
    <row r="3" spans="1:4" x14ac:dyDescent="0.25">
      <c r="A3" t="s">
        <v>1736</v>
      </c>
      <c r="B3" t="s">
        <v>1737</v>
      </c>
      <c r="C3">
        <v>490981.78</v>
      </c>
      <c r="D3">
        <v>290125.93</v>
      </c>
    </row>
    <row r="4" spans="1:4" x14ac:dyDescent="0.25">
      <c r="A4" t="s">
        <v>1740</v>
      </c>
      <c r="B4" t="s">
        <v>1741</v>
      </c>
      <c r="C4">
        <v>486748.36</v>
      </c>
      <c r="D4">
        <v>285442.90999999997</v>
      </c>
    </row>
    <row r="5" spans="1:4" x14ac:dyDescent="0.25">
      <c r="A5" t="s">
        <v>1743</v>
      </c>
      <c r="B5" t="s">
        <v>592</v>
      </c>
      <c r="C5">
        <v>488215</v>
      </c>
      <c r="D5">
        <v>290959.24</v>
      </c>
    </row>
    <row r="6" spans="1:4" x14ac:dyDescent="0.25">
      <c r="A6" t="s">
        <v>1746</v>
      </c>
      <c r="B6" t="s">
        <v>1747</v>
      </c>
      <c r="C6">
        <v>487725.29</v>
      </c>
      <c r="D6">
        <v>289759.82</v>
      </c>
    </row>
    <row r="7" spans="1:4" x14ac:dyDescent="0.25">
      <c r="A7" t="s">
        <v>1750</v>
      </c>
      <c r="B7" t="s">
        <v>1741</v>
      </c>
      <c r="C7">
        <v>486484.98</v>
      </c>
      <c r="D7">
        <v>285389.90999999997</v>
      </c>
    </row>
    <row r="8" spans="1:4" x14ac:dyDescent="0.25">
      <c r="A8" t="s">
        <v>1753</v>
      </c>
      <c r="B8" t="s">
        <v>2363</v>
      </c>
      <c r="C8">
        <v>486065.03</v>
      </c>
      <c r="D8">
        <v>285646.69</v>
      </c>
    </row>
    <row r="9" spans="1:4" x14ac:dyDescent="0.25">
      <c r="A9" t="s">
        <v>1757</v>
      </c>
      <c r="B9" t="s">
        <v>2364</v>
      </c>
      <c r="C9">
        <v>487924.75</v>
      </c>
      <c r="D9">
        <v>289631.75</v>
      </c>
    </row>
    <row r="10" spans="1:4" x14ac:dyDescent="0.25">
      <c r="A10" t="s">
        <v>1761</v>
      </c>
      <c r="B10" t="s">
        <v>2365</v>
      </c>
      <c r="C10">
        <v>487928.98</v>
      </c>
      <c r="D10">
        <v>290575.57</v>
      </c>
    </row>
    <row r="11" spans="1:4" x14ac:dyDescent="0.25">
      <c r="A11" t="s">
        <v>1765</v>
      </c>
      <c r="B11" t="s">
        <v>1766</v>
      </c>
      <c r="C11">
        <v>489170.38</v>
      </c>
      <c r="D11">
        <v>291096.61</v>
      </c>
    </row>
    <row r="12" spans="1:4" x14ac:dyDescent="0.25">
      <c r="A12" t="s">
        <v>1769</v>
      </c>
      <c r="B12" t="s">
        <v>1770</v>
      </c>
      <c r="C12">
        <v>489694.22</v>
      </c>
      <c r="D12">
        <v>291486.51</v>
      </c>
    </row>
    <row r="13" spans="1:4" x14ac:dyDescent="0.25">
      <c r="A13" t="s">
        <v>1773</v>
      </c>
      <c r="B13" t="s">
        <v>1770</v>
      </c>
      <c r="C13">
        <v>489619.18</v>
      </c>
      <c r="D13">
        <v>291362.19</v>
      </c>
    </row>
    <row r="14" spans="1:4" x14ac:dyDescent="0.25">
      <c r="A14" t="s">
        <v>1774</v>
      </c>
      <c r="B14" t="s">
        <v>1741</v>
      </c>
      <c r="C14">
        <v>486568.59</v>
      </c>
      <c r="D14">
        <v>285479.45</v>
      </c>
    </row>
    <row r="15" spans="1:4" x14ac:dyDescent="0.25">
      <c r="A15" t="s">
        <v>1776</v>
      </c>
      <c r="B15" t="s">
        <v>2366</v>
      </c>
      <c r="C15">
        <v>488526.8</v>
      </c>
      <c r="D15">
        <v>289298.36</v>
      </c>
    </row>
    <row r="16" spans="1:4" x14ac:dyDescent="0.25">
      <c r="A16" t="s">
        <v>3</v>
      </c>
      <c r="B16" t="s">
        <v>58</v>
      </c>
      <c r="C16">
        <v>489672.02</v>
      </c>
      <c r="D16">
        <v>288671.46999999997</v>
      </c>
    </row>
    <row r="17" spans="1:4" x14ac:dyDescent="0.25">
      <c r="A17" t="s">
        <v>1782</v>
      </c>
      <c r="B17" t="s">
        <v>55</v>
      </c>
      <c r="C17">
        <v>487496.85</v>
      </c>
      <c r="D17">
        <v>290306.63</v>
      </c>
    </row>
    <row r="18" spans="1:4" x14ac:dyDescent="0.25">
      <c r="A18" t="s">
        <v>1785</v>
      </c>
      <c r="B18" t="s">
        <v>2367</v>
      </c>
      <c r="C18">
        <v>490456.05</v>
      </c>
      <c r="D18">
        <v>290585.67</v>
      </c>
    </row>
    <row r="19" spans="1:4" x14ac:dyDescent="0.25">
      <c r="A19" t="s">
        <v>5</v>
      </c>
      <c r="B19" t="s">
        <v>377</v>
      </c>
      <c r="C19">
        <v>487593.33</v>
      </c>
      <c r="D19">
        <v>288119.28999999998</v>
      </c>
    </row>
    <row r="20" spans="1:4" x14ac:dyDescent="0.25">
      <c r="A20" t="s">
        <v>11</v>
      </c>
      <c r="B20" t="s">
        <v>2368</v>
      </c>
      <c r="C20">
        <v>489374.37</v>
      </c>
      <c r="D20">
        <v>290154.49</v>
      </c>
    </row>
    <row r="21" spans="1:4" x14ac:dyDescent="0.25">
      <c r="A21" t="s">
        <v>1793</v>
      </c>
      <c r="B21" t="s">
        <v>908</v>
      </c>
      <c r="C21">
        <v>488342.99</v>
      </c>
      <c r="D21">
        <v>288467.67</v>
      </c>
    </row>
    <row r="22" spans="1:4" x14ac:dyDescent="0.25">
      <c r="A22" t="s">
        <v>1795</v>
      </c>
      <c r="B22" t="s">
        <v>917</v>
      </c>
      <c r="C22">
        <v>489813.51</v>
      </c>
      <c r="D22">
        <v>290720.46000000002</v>
      </c>
    </row>
    <row r="23" spans="1:4" x14ac:dyDescent="0.25">
      <c r="A23" t="s">
        <v>1798</v>
      </c>
      <c r="B23" t="s">
        <v>920</v>
      </c>
      <c r="C23">
        <v>489753.82</v>
      </c>
      <c r="D23">
        <v>289908.19</v>
      </c>
    </row>
    <row r="24" spans="1:4" x14ac:dyDescent="0.25">
      <c r="A24" t="s">
        <v>1801</v>
      </c>
      <c r="B24" t="s">
        <v>923</v>
      </c>
      <c r="C24">
        <v>489993.6</v>
      </c>
      <c r="D24">
        <v>290181.12</v>
      </c>
    </row>
    <row r="25" spans="1:4" x14ac:dyDescent="0.25">
      <c r="A25" t="s">
        <v>1804</v>
      </c>
      <c r="B25" t="s">
        <v>926</v>
      </c>
      <c r="C25">
        <v>489445.97</v>
      </c>
      <c r="D25">
        <v>289339.2</v>
      </c>
    </row>
    <row r="26" spans="1:4" x14ac:dyDescent="0.25">
      <c r="A26" t="s">
        <v>1807</v>
      </c>
      <c r="B26" t="s">
        <v>928</v>
      </c>
      <c r="C26">
        <v>490135</v>
      </c>
      <c r="D26">
        <v>290217.18</v>
      </c>
    </row>
    <row r="27" spans="1:4" x14ac:dyDescent="0.25">
      <c r="A27" t="s">
        <v>1809</v>
      </c>
      <c r="B27" t="s">
        <v>862</v>
      </c>
      <c r="C27">
        <v>487926.37</v>
      </c>
      <c r="D27">
        <v>287577.40000000002</v>
      </c>
    </row>
    <row r="28" spans="1:4" x14ac:dyDescent="0.25">
      <c r="A28" t="s">
        <v>1812</v>
      </c>
      <c r="B28" t="s">
        <v>2369</v>
      </c>
      <c r="C28">
        <v>490519.22</v>
      </c>
      <c r="D28">
        <v>290330.65000000002</v>
      </c>
    </row>
    <row r="29" spans="1:4" x14ac:dyDescent="0.25">
      <c r="A29" t="s">
        <v>1816</v>
      </c>
      <c r="B29" t="s">
        <v>2370</v>
      </c>
      <c r="C29">
        <v>487813.31</v>
      </c>
      <c r="D29">
        <v>288097.56</v>
      </c>
    </row>
    <row r="30" spans="1:4" x14ac:dyDescent="0.25">
      <c r="A30" t="s">
        <v>1819</v>
      </c>
      <c r="B30" t="s">
        <v>1820</v>
      </c>
      <c r="C30">
        <v>488051.3</v>
      </c>
      <c r="D30">
        <v>288840.17</v>
      </c>
    </row>
    <row r="31" spans="1:4" x14ac:dyDescent="0.25">
      <c r="A31" t="s">
        <v>1823</v>
      </c>
      <c r="B31" t="s">
        <v>1824</v>
      </c>
      <c r="C31">
        <v>480220.21</v>
      </c>
      <c r="D31">
        <v>283437.76</v>
      </c>
    </row>
    <row r="32" spans="1:4" x14ac:dyDescent="0.25">
      <c r="A32" t="s">
        <v>1827</v>
      </c>
      <c r="B32" t="s">
        <v>1828</v>
      </c>
      <c r="C32">
        <v>487444.72</v>
      </c>
      <c r="D32">
        <v>279197.77</v>
      </c>
    </row>
    <row r="33" spans="1:4" x14ac:dyDescent="0.25">
      <c r="A33" t="s">
        <v>1833</v>
      </c>
      <c r="B33" t="s">
        <v>1834</v>
      </c>
      <c r="C33">
        <v>489528.5</v>
      </c>
      <c r="D33">
        <v>277994.59999999998</v>
      </c>
    </row>
    <row r="34" spans="1:4" x14ac:dyDescent="0.25">
      <c r="A34" t="s">
        <v>1838</v>
      </c>
      <c r="B34" t="s">
        <v>1839</v>
      </c>
      <c r="C34">
        <v>481310.86</v>
      </c>
      <c r="D34">
        <v>281298.40000000002</v>
      </c>
    </row>
    <row r="35" spans="1:4" x14ac:dyDescent="0.25">
      <c r="A35" t="s">
        <v>1842</v>
      </c>
      <c r="B35" t="s">
        <v>2371</v>
      </c>
      <c r="C35">
        <v>486412.52</v>
      </c>
      <c r="D35">
        <v>279632.8</v>
      </c>
    </row>
    <row r="36" spans="1:4" x14ac:dyDescent="0.25">
      <c r="A36" t="s">
        <v>1847</v>
      </c>
      <c r="B36" t="s">
        <v>2372</v>
      </c>
      <c r="C36">
        <v>489723.21</v>
      </c>
      <c r="D36">
        <v>282711.02</v>
      </c>
    </row>
    <row r="37" spans="1:4" x14ac:dyDescent="0.25">
      <c r="A37" t="s">
        <v>1853</v>
      </c>
      <c r="B37" t="s">
        <v>1854</v>
      </c>
      <c r="C37">
        <v>488725.12</v>
      </c>
      <c r="D37">
        <v>277365.09000000003</v>
      </c>
    </row>
    <row r="38" spans="1:4" x14ac:dyDescent="0.25">
      <c r="A38" t="s">
        <v>15</v>
      </c>
      <c r="B38" t="s">
        <v>90</v>
      </c>
      <c r="C38">
        <v>480442.17</v>
      </c>
      <c r="D38">
        <v>288146.62</v>
      </c>
    </row>
    <row r="39" spans="1:4" x14ac:dyDescent="0.25">
      <c r="A39" t="s">
        <v>1862</v>
      </c>
      <c r="B39" t="s">
        <v>1863</v>
      </c>
      <c r="C39">
        <v>479631.73</v>
      </c>
      <c r="D39">
        <v>283440.95</v>
      </c>
    </row>
    <row r="40" spans="1:4" x14ac:dyDescent="0.25">
      <c r="A40" t="s">
        <v>1868</v>
      </c>
      <c r="B40" t="s">
        <v>1869</v>
      </c>
      <c r="C40">
        <v>480090.85</v>
      </c>
      <c r="D40">
        <v>282869.26</v>
      </c>
    </row>
    <row r="41" spans="1:4" x14ac:dyDescent="0.25">
      <c r="A41" t="s">
        <v>1874</v>
      </c>
      <c r="B41" t="s">
        <v>1875</v>
      </c>
      <c r="C41">
        <v>480074.23</v>
      </c>
      <c r="D41">
        <v>282955.14</v>
      </c>
    </row>
    <row r="42" spans="1:4" x14ac:dyDescent="0.25">
      <c r="A42" t="s">
        <v>1879</v>
      </c>
      <c r="B42" t="s">
        <v>1880</v>
      </c>
      <c r="C42">
        <v>486701.03</v>
      </c>
      <c r="D42">
        <v>277311.58</v>
      </c>
    </row>
    <row r="43" spans="1:4" x14ac:dyDescent="0.25">
      <c r="A43" t="s">
        <v>1885</v>
      </c>
      <c r="B43" t="s">
        <v>2373</v>
      </c>
      <c r="C43">
        <v>484886.17</v>
      </c>
      <c r="D43">
        <v>277552.28000000003</v>
      </c>
    </row>
    <row r="44" spans="1:4" x14ac:dyDescent="0.25">
      <c r="A44" t="s">
        <v>1890</v>
      </c>
      <c r="B44" t="s">
        <v>1891</v>
      </c>
      <c r="C44">
        <v>486540.31</v>
      </c>
      <c r="D44">
        <v>278710.59999999998</v>
      </c>
    </row>
    <row r="45" spans="1:4" x14ac:dyDescent="0.25">
      <c r="A45" t="s">
        <v>1895</v>
      </c>
      <c r="B45" t="s">
        <v>2374</v>
      </c>
      <c r="C45">
        <v>486855.77</v>
      </c>
      <c r="D45">
        <v>278614.43</v>
      </c>
    </row>
    <row r="46" spans="1:4" x14ac:dyDescent="0.25">
      <c r="A46" t="s">
        <v>1899</v>
      </c>
      <c r="B46" t="s">
        <v>1900</v>
      </c>
      <c r="C46">
        <v>480087.07</v>
      </c>
      <c r="D46">
        <v>283500.61</v>
      </c>
    </row>
    <row r="47" spans="1:4" x14ac:dyDescent="0.25">
      <c r="A47" t="s">
        <v>1904</v>
      </c>
      <c r="B47" t="s">
        <v>1905</v>
      </c>
      <c r="C47">
        <v>486690.09</v>
      </c>
      <c r="D47">
        <v>276673.64</v>
      </c>
    </row>
    <row r="48" spans="1:4" x14ac:dyDescent="0.25">
      <c r="A48" t="s">
        <v>19</v>
      </c>
      <c r="B48" t="s">
        <v>2375</v>
      </c>
      <c r="C48">
        <v>486346.69</v>
      </c>
      <c r="D48">
        <v>278328.44</v>
      </c>
    </row>
    <row r="49" spans="1:4" x14ac:dyDescent="0.25">
      <c r="A49" t="s">
        <v>1909</v>
      </c>
      <c r="B49" t="s">
        <v>2376</v>
      </c>
      <c r="C49">
        <v>487236.77</v>
      </c>
      <c r="D49">
        <v>276469.13</v>
      </c>
    </row>
    <row r="50" spans="1:4" x14ac:dyDescent="0.25">
      <c r="A50" t="s">
        <v>1915</v>
      </c>
      <c r="B50" t="s">
        <v>1916</v>
      </c>
      <c r="C50">
        <v>486450.85</v>
      </c>
      <c r="D50">
        <v>278600.33</v>
      </c>
    </row>
    <row r="51" spans="1:4" x14ac:dyDescent="0.25">
      <c r="A51" t="s">
        <v>20</v>
      </c>
      <c r="B51" t="s">
        <v>2377</v>
      </c>
      <c r="C51">
        <v>486299.13</v>
      </c>
      <c r="D51">
        <v>278720.7</v>
      </c>
    </row>
    <row r="52" spans="1:4" x14ac:dyDescent="0.25">
      <c r="A52" t="s">
        <v>1920</v>
      </c>
      <c r="B52" t="s">
        <v>2378</v>
      </c>
      <c r="C52">
        <v>486377.9</v>
      </c>
      <c r="D52">
        <v>278142.8</v>
      </c>
    </row>
    <row r="53" spans="1:4" x14ac:dyDescent="0.25">
      <c r="A53" t="s">
        <v>1925</v>
      </c>
      <c r="B53" t="s">
        <v>1926</v>
      </c>
      <c r="C53">
        <v>486619.71</v>
      </c>
      <c r="D53">
        <v>278832.8</v>
      </c>
    </row>
    <row r="54" spans="1:4" x14ac:dyDescent="0.25">
      <c r="A54" t="s">
        <v>1928</v>
      </c>
      <c r="B54" t="s">
        <v>2379</v>
      </c>
      <c r="C54">
        <v>486216.53</v>
      </c>
      <c r="D54">
        <v>278680.08</v>
      </c>
    </row>
    <row r="55" spans="1:4" x14ac:dyDescent="0.25">
      <c r="A55" t="s">
        <v>22</v>
      </c>
      <c r="B55" t="s">
        <v>464</v>
      </c>
      <c r="C55">
        <v>486520.71</v>
      </c>
      <c r="D55">
        <v>278325.53999999998</v>
      </c>
    </row>
    <row r="56" spans="1:4" x14ac:dyDescent="0.25">
      <c r="A56" t="s">
        <v>1931</v>
      </c>
      <c r="B56" t="s">
        <v>2380</v>
      </c>
      <c r="C56">
        <v>486837.82</v>
      </c>
      <c r="D56">
        <v>278641.52</v>
      </c>
    </row>
    <row r="57" spans="1:4" x14ac:dyDescent="0.25">
      <c r="A57" t="s">
        <v>1936</v>
      </c>
      <c r="B57" t="s">
        <v>2381</v>
      </c>
      <c r="C57">
        <v>486571.55</v>
      </c>
      <c r="D57">
        <v>278261.75</v>
      </c>
    </row>
    <row r="58" spans="1:4" x14ac:dyDescent="0.25">
      <c r="A58" t="s">
        <v>1941</v>
      </c>
      <c r="B58" t="s">
        <v>1942</v>
      </c>
      <c r="C58">
        <v>495767.72</v>
      </c>
      <c r="D58">
        <v>266713.55</v>
      </c>
    </row>
    <row r="59" spans="1:4" x14ac:dyDescent="0.25">
      <c r="A59" t="s">
        <v>1945</v>
      </c>
      <c r="B59" t="s">
        <v>1946</v>
      </c>
      <c r="C59">
        <v>495976.44</v>
      </c>
      <c r="D59">
        <v>266874.64</v>
      </c>
    </row>
    <row r="60" spans="1:4" x14ac:dyDescent="0.25">
      <c r="A60" t="s">
        <v>1949</v>
      </c>
      <c r="B60" t="s">
        <v>2382</v>
      </c>
      <c r="C60">
        <v>496341.22</v>
      </c>
      <c r="D60">
        <v>268312.01</v>
      </c>
    </row>
    <row r="61" spans="1:4" x14ac:dyDescent="0.25">
      <c r="A61" t="s">
        <v>1954</v>
      </c>
      <c r="B61" t="s">
        <v>401</v>
      </c>
      <c r="C61">
        <v>504255.36</v>
      </c>
      <c r="D61">
        <v>288701.09999999998</v>
      </c>
    </row>
    <row r="62" spans="1:4" x14ac:dyDescent="0.25">
      <c r="A62" t="s">
        <v>1959</v>
      </c>
      <c r="B62" t="s">
        <v>1960</v>
      </c>
      <c r="C62">
        <v>494859.1</v>
      </c>
      <c r="D62">
        <v>266923.81</v>
      </c>
    </row>
    <row r="63" spans="1:4" x14ac:dyDescent="0.25">
      <c r="A63" t="s">
        <v>1964</v>
      </c>
      <c r="B63" t="s">
        <v>1965</v>
      </c>
      <c r="C63">
        <v>499969.33</v>
      </c>
      <c r="D63">
        <v>273115.75</v>
      </c>
    </row>
    <row r="64" spans="1:4" x14ac:dyDescent="0.25">
      <c r="A64" t="s">
        <v>1968</v>
      </c>
      <c r="B64" t="s">
        <v>2383</v>
      </c>
      <c r="C64">
        <v>495600.2</v>
      </c>
      <c r="D64">
        <v>266678.99</v>
      </c>
    </row>
    <row r="65" spans="1:4" x14ac:dyDescent="0.25">
      <c r="A65" t="s">
        <v>1972</v>
      </c>
      <c r="B65" t="s">
        <v>1973</v>
      </c>
      <c r="C65">
        <v>494645.92</v>
      </c>
      <c r="D65">
        <v>270652.02</v>
      </c>
    </row>
    <row r="66" spans="1:4" x14ac:dyDescent="0.25">
      <c r="A66" t="s">
        <v>1976</v>
      </c>
      <c r="B66" t="s">
        <v>1780</v>
      </c>
      <c r="C66">
        <v>495738.12</v>
      </c>
      <c r="D66">
        <v>266961.23</v>
      </c>
    </row>
    <row r="67" spans="1:4" x14ac:dyDescent="0.25">
      <c r="A67" t="s">
        <v>1980</v>
      </c>
      <c r="B67" t="s">
        <v>1981</v>
      </c>
      <c r="C67">
        <v>499336.13</v>
      </c>
      <c r="D67">
        <v>272314.58</v>
      </c>
    </row>
    <row r="68" spans="1:4" x14ac:dyDescent="0.25">
      <c r="A68" t="s">
        <v>1985</v>
      </c>
      <c r="B68" t="s">
        <v>2384</v>
      </c>
      <c r="C68">
        <v>495651.66</v>
      </c>
      <c r="D68">
        <v>266827.78000000003</v>
      </c>
    </row>
    <row r="69" spans="1:4" x14ac:dyDescent="0.25">
      <c r="A69" t="s">
        <v>1989</v>
      </c>
      <c r="B69" t="s">
        <v>2385</v>
      </c>
      <c r="C69">
        <v>495674.2</v>
      </c>
      <c r="D69">
        <v>267103.84000000003</v>
      </c>
    </row>
    <row r="70" spans="1:4" x14ac:dyDescent="0.25">
      <c r="A70" t="s">
        <v>1992</v>
      </c>
      <c r="B70" t="s">
        <v>2386</v>
      </c>
      <c r="C70">
        <v>495548.3</v>
      </c>
      <c r="D70">
        <v>267092.53000000003</v>
      </c>
    </row>
    <row r="71" spans="1:4" x14ac:dyDescent="0.25">
      <c r="A71" t="s">
        <v>1995</v>
      </c>
      <c r="B71" t="s">
        <v>1996</v>
      </c>
      <c r="C71">
        <v>495439.52</v>
      </c>
      <c r="D71">
        <v>267532.38</v>
      </c>
    </row>
    <row r="72" spans="1:4" x14ac:dyDescent="0.25">
      <c r="A72" t="s">
        <v>1999</v>
      </c>
      <c r="B72" t="s">
        <v>2000</v>
      </c>
      <c r="C72">
        <v>495964.62</v>
      </c>
      <c r="D72">
        <v>266929.3</v>
      </c>
    </row>
    <row r="73" spans="1:4" x14ac:dyDescent="0.25">
      <c r="A73" t="s">
        <v>2001</v>
      </c>
      <c r="B73" t="s">
        <v>2002</v>
      </c>
      <c r="C73">
        <v>494986.63</v>
      </c>
      <c r="D73">
        <v>266787.15999999997</v>
      </c>
    </row>
    <row r="74" spans="1:4" x14ac:dyDescent="0.25">
      <c r="A74" t="s">
        <v>2006</v>
      </c>
      <c r="B74">
        <v>30</v>
      </c>
      <c r="C74">
        <v>494265.71</v>
      </c>
      <c r="D74">
        <v>270566.36</v>
      </c>
    </row>
    <row r="75" spans="1:4" x14ac:dyDescent="0.25">
      <c r="A75" t="s">
        <v>2009</v>
      </c>
      <c r="B75" t="s">
        <v>2387</v>
      </c>
      <c r="C75">
        <v>496299.48</v>
      </c>
      <c r="D75">
        <v>268313.34000000003</v>
      </c>
    </row>
    <row r="76" spans="1:4" x14ac:dyDescent="0.25">
      <c r="A76" t="s">
        <v>2012</v>
      </c>
      <c r="B76" t="s">
        <v>2013</v>
      </c>
      <c r="C76">
        <v>495306.52</v>
      </c>
      <c r="D76">
        <v>266968.68</v>
      </c>
    </row>
    <row r="77" spans="1:4" x14ac:dyDescent="0.25">
      <c r="A77" t="s">
        <v>2016</v>
      </c>
      <c r="B77" t="s">
        <v>2017</v>
      </c>
      <c r="C77">
        <v>495327.55</v>
      </c>
      <c r="D77">
        <v>270848.83</v>
      </c>
    </row>
    <row r="78" spans="1:4" x14ac:dyDescent="0.25">
      <c r="A78" t="s">
        <v>2020</v>
      </c>
      <c r="B78" t="s">
        <v>1699</v>
      </c>
      <c r="C78">
        <v>495893.45</v>
      </c>
      <c r="D78">
        <v>267397.02</v>
      </c>
    </row>
    <row r="79" spans="1:4" x14ac:dyDescent="0.25">
      <c r="A79" t="s">
        <v>2024</v>
      </c>
      <c r="B79" t="s">
        <v>2388</v>
      </c>
      <c r="C79">
        <v>495594.42</v>
      </c>
      <c r="D79">
        <v>266911.89</v>
      </c>
    </row>
    <row r="80" spans="1:4" x14ac:dyDescent="0.25">
      <c r="A80" t="s">
        <v>2026</v>
      </c>
      <c r="B80" t="s">
        <v>2389</v>
      </c>
      <c r="C80">
        <v>495878.54</v>
      </c>
      <c r="D80">
        <v>267035.28999999998</v>
      </c>
    </row>
    <row r="81" spans="1:4" x14ac:dyDescent="0.25">
      <c r="A81" t="s">
        <v>2031</v>
      </c>
      <c r="B81" t="s">
        <v>2032</v>
      </c>
      <c r="C81">
        <v>495546.74</v>
      </c>
      <c r="D81">
        <v>267024.03000000003</v>
      </c>
    </row>
    <row r="82" spans="1:4" x14ac:dyDescent="0.25">
      <c r="A82" t="s">
        <v>2034</v>
      </c>
      <c r="B82" t="s">
        <v>2390</v>
      </c>
      <c r="C82">
        <v>499338.84</v>
      </c>
      <c r="D82">
        <v>278565.88</v>
      </c>
    </row>
    <row r="83" spans="1:4" x14ac:dyDescent="0.25">
      <c r="A83" t="s">
        <v>2037</v>
      </c>
      <c r="B83" t="s">
        <v>2038</v>
      </c>
      <c r="C83">
        <v>494896.01</v>
      </c>
      <c r="D83">
        <v>268003.81</v>
      </c>
    </row>
    <row r="84" spans="1:4" x14ac:dyDescent="0.25">
      <c r="A84" t="s">
        <v>2040</v>
      </c>
      <c r="B84" t="s">
        <v>2041</v>
      </c>
      <c r="C84">
        <v>496242.45</v>
      </c>
      <c r="D84">
        <v>268628.83</v>
      </c>
    </row>
    <row r="85" spans="1:4" x14ac:dyDescent="0.25">
      <c r="A85" t="s">
        <v>2043</v>
      </c>
      <c r="B85" t="s">
        <v>2391</v>
      </c>
      <c r="C85">
        <v>494963.14</v>
      </c>
      <c r="D85">
        <v>266686</v>
      </c>
    </row>
    <row r="86" spans="1:4" x14ac:dyDescent="0.25">
      <c r="A86" t="s">
        <v>2047</v>
      </c>
      <c r="B86" t="s">
        <v>2392</v>
      </c>
      <c r="C86">
        <v>504245.17</v>
      </c>
      <c r="D86">
        <v>288001.71000000002</v>
      </c>
    </row>
    <row r="87" spans="1:4" x14ac:dyDescent="0.25">
      <c r="A87" t="s">
        <v>2051</v>
      </c>
      <c r="B87" t="s">
        <v>401</v>
      </c>
      <c r="C87">
        <v>504044.82</v>
      </c>
      <c r="D87">
        <v>289088.53999999998</v>
      </c>
    </row>
    <row r="88" spans="1:4" x14ac:dyDescent="0.25">
      <c r="A88" t="s">
        <v>2054</v>
      </c>
      <c r="B88" t="s">
        <v>2393</v>
      </c>
      <c r="C88">
        <v>495198.11</v>
      </c>
      <c r="D88">
        <v>270936.28000000003</v>
      </c>
    </row>
    <row r="89" spans="1:4" x14ac:dyDescent="0.25">
      <c r="A89" t="s">
        <v>2056</v>
      </c>
      <c r="B89" t="s">
        <v>2394</v>
      </c>
      <c r="C89">
        <v>499506.53</v>
      </c>
      <c r="D89">
        <v>278670.69</v>
      </c>
    </row>
    <row r="90" spans="1:4" x14ac:dyDescent="0.25">
      <c r="A90" t="s">
        <v>2059</v>
      </c>
      <c r="B90" t="s">
        <v>668</v>
      </c>
      <c r="C90">
        <v>499520.06</v>
      </c>
      <c r="D90">
        <v>278732.37</v>
      </c>
    </row>
    <row r="91" spans="1:4" x14ac:dyDescent="0.25">
      <c r="A91" t="s">
        <v>2061</v>
      </c>
      <c r="B91" t="s">
        <v>2395</v>
      </c>
      <c r="C91">
        <v>499633.71</v>
      </c>
      <c r="D91">
        <v>278723.81</v>
      </c>
    </row>
    <row r="92" spans="1:4" x14ac:dyDescent="0.25">
      <c r="A92" t="s">
        <v>2065</v>
      </c>
      <c r="B92" t="s">
        <v>2066</v>
      </c>
      <c r="C92">
        <v>499617.63</v>
      </c>
      <c r="D92">
        <v>278586.55</v>
      </c>
    </row>
    <row r="93" spans="1:4" x14ac:dyDescent="0.25">
      <c r="A93" t="s">
        <v>2068</v>
      </c>
      <c r="B93" t="s">
        <v>2396</v>
      </c>
      <c r="C93">
        <v>500449.95</v>
      </c>
      <c r="D93">
        <v>297077.25</v>
      </c>
    </row>
    <row r="94" spans="1:4" x14ac:dyDescent="0.25">
      <c r="A94" t="s">
        <v>2073</v>
      </c>
      <c r="B94" t="s">
        <v>2074</v>
      </c>
      <c r="C94">
        <v>499323.32</v>
      </c>
      <c r="D94">
        <v>278766.42</v>
      </c>
    </row>
    <row r="95" spans="1:4" x14ac:dyDescent="0.25">
      <c r="A95" t="s">
        <v>2075</v>
      </c>
      <c r="B95" t="s">
        <v>2076</v>
      </c>
      <c r="C95">
        <v>502465.15</v>
      </c>
      <c r="D95">
        <v>279774.34999999998</v>
      </c>
    </row>
    <row r="96" spans="1:4" x14ac:dyDescent="0.25">
      <c r="A96" t="s">
        <v>2080</v>
      </c>
      <c r="B96" t="s">
        <v>2397</v>
      </c>
      <c r="C96">
        <v>494870.14</v>
      </c>
      <c r="D96">
        <v>285435.11</v>
      </c>
    </row>
    <row r="97" spans="1:4" x14ac:dyDescent="0.25">
      <c r="A97" t="s">
        <v>2084</v>
      </c>
      <c r="B97" t="s">
        <v>2398</v>
      </c>
      <c r="C97">
        <v>493641.24</v>
      </c>
      <c r="D97">
        <v>286453.78999999998</v>
      </c>
    </row>
    <row r="98" spans="1:4" x14ac:dyDescent="0.25">
      <c r="A98" t="s">
        <v>2089</v>
      </c>
      <c r="B98" t="s">
        <v>2399</v>
      </c>
      <c r="C98">
        <v>501461.51</v>
      </c>
      <c r="D98">
        <v>304049.56</v>
      </c>
    </row>
    <row r="99" spans="1:4" x14ac:dyDescent="0.25">
      <c r="A99" t="s">
        <v>2094</v>
      </c>
      <c r="B99" t="s">
        <v>2400</v>
      </c>
      <c r="C99">
        <v>495618.25</v>
      </c>
      <c r="D99">
        <v>266532.88</v>
      </c>
    </row>
    <row r="100" spans="1:4" x14ac:dyDescent="0.25">
      <c r="A100" t="s">
        <v>2098</v>
      </c>
      <c r="B100" t="s">
        <v>2401</v>
      </c>
      <c r="C100">
        <v>504373.32</v>
      </c>
      <c r="D100">
        <v>288767.5</v>
      </c>
    </row>
    <row r="101" spans="1:4" x14ac:dyDescent="0.25">
      <c r="A101" t="s">
        <v>2101</v>
      </c>
      <c r="B101" t="s">
        <v>2402</v>
      </c>
      <c r="C101">
        <v>503783.26</v>
      </c>
      <c r="D101">
        <v>287370.93</v>
      </c>
    </row>
    <row r="102" spans="1:4" x14ac:dyDescent="0.25">
      <c r="A102" t="s">
        <v>2105</v>
      </c>
      <c r="B102" t="s">
        <v>2403</v>
      </c>
      <c r="C102">
        <v>495838.96</v>
      </c>
      <c r="D102">
        <v>270576.14</v>
      </c>
    </row>
    <row r="103" spans="1:4" x14ac:dyDescent="0.25">
      <c r="A103" t="s">
        <v>2109</v>
      </c>
      <c r="B103" t="s">
        <v>2404</v>
      </c>
      <c r="C103">
        <v>495071.64</v>
      </c>
      <c r="D103">
        <v>284758.87</v>
      </c>
    </row>
    <row r="104" spans="1:4" x14ac:dyDescent="0.25">
      <c r="A104" t="s">
        <v>2113</v>
      </c>
      <c r="B104" t="s">
        <v>2405</v>
      </c>
      <c r="C104">
        <v>495250.23</v>
      </c>
      <c r="D104">
        <v>271101.46000000002</v>
      </c>
    </row>
    <row r="105" spans="1:4" x14ac:dyDescent="0.25">
      <c r="A105" t="s">
        <v>2117</v>
      </c>
      <c r="B105" t="s">
        <v>2406</v>
      </c>
      <c r="C105">
        <v>504365.46</v>
      </c>
      <c r="D105">
        <v>298485.71999999997</v>
      </c>
    </row>
    <row r="106" spans="1:4" x14ac:dyDescent="0.25">
      <c r="A106" t="s">
        <v>2121</v>
      </c>
      <c r="B106" t="s">
        <v>2407</v>
      </c>
      <c r="C106">
        <v>500675.62</v>
      </c>
      <c r="D106">
        <v>279099.2</v>
      </c>
    </row>
    <row r="107" spans="1:4" x14ac:dyDescent="0.25">
      <c r="A107" t="s">
        <v>2125</v>
      </c>
      <c r="B107" t="s">
        <v>2408</v>
      </c>
      <c r="C107">
        <v>504231.19</v>
      </c>
      <c r="D107">
        <v>285769.49</v>
      </c>
    </row>
    <row r="108" spans="1:4" x14ac:dyDescent="0.25">
      <c r="A108" t="s">
        <v>2129</v>
      </c>
      <c r="B108" t="s">
        <v>2409</v>
      </c>
      <c r="C108">
        <v>501216.11</v>
      </c>
      <c r="D108">
        <v>297403.59999999998</v>
      </c>
    </row>
    <row r="109" spans="1:4" x14ac:dyDescent="0.25">
      <c r="A109" t="s">
        <v>28</v>
      </c>
      <c r="B109" t="s">
        <v>418</v>
      </c>
      <c r="C109">
        <v>506214.07</v>
      </c>
      <c r="D109">
        <v>296308.36</v>
      </c>
    </row>
    <row r="110" spans="1:4" x14ac:dyDescent="0.25">
      <c r="A110" t="s">
        <v>2133</v>
      </c>
      <c r="B110" t="s">
        <v>2410</v>
      </c>
      <c r="C110">
        <v>503891.76</v>
      </c>
      <c r="D110">
        <v>288491.23</v>
      </c>
    </row>
    <row r="111" spans="1:4" x14ac:dyDescent="0.25">
      <c r="A111" t="s">
        <v>29</v>
      </c>
      <c r="B111">
        <v>21</v>
      </c>
      <c r="C111">
        <v>498355.3</v>
      </c>
      <c r="D111">
        <v>275255.33</v>
      </c>
    </row>
    <row r="112" spans="1:4" x14ac:dyDescent="0.25">
      <c r="A112" t="s">
        <v>2137</v>
      </c>
      <c r="B112" t="s">
        <v>2411</v>
      </c>
      <c r="C112">
        <v>499257.09</v>
      </c>
      <c r="D112">
        <v>267424.11</v>
      </c>
    </row>
    <row r="113" spans="1:4" x14ac:dyDescent="0.25">
      <c r="A113" t="s">
        <v>2141</v>
      </c>
      <c r="B113" t="s">
        <v>2412</v>
      </c>
      <c r="C113">
        <v>495995.27</v>
      </c>
      <c r="D113">
        <v>267557.24</v>
      </c>
    </row>
    <row r="114" spans="1:4" x14ac:dyDescent="0.25">
      <c r="A114" t="s">
        <v>2144</v>
      </c>
      <c r="B114" t="s">
        <v>2413</v>
      </c>
      <c r="C114">
        <v>495078.7</v>
      </c>
      <c r="D114">
        <v>266695.84000000003</v>
      </c>
    </row>
    <row r="115" spans="1:4" x14ac:dyDescent="0.25">
      <c r="A115" t="s">
        <v>2148</v>
      </c>
      <c r="B115">
        <v>1</v>
      </c>
      <c r="C115">
        <v>499067.97</v>
      </c>
      <c r="D115">
        <v>272032.61</v>
      </c>
    </row>
    <row r="116" spans="1:4" x14ac:dyDescent="0.25">
      <c r="A116" t="s">
        <v>2152</v>
      </c>
      <c r="B116" t="s">
        <v>2414</v>
      </c>
      <c r="C116">
        <v>490388.23</v>
      </c>
      <c r="D116">
        <v>267361.07</v>
      </c>
    </row>
    <row r="117" spans="1:4" x14ac:dyDescent="0.25">
      <c r="A117" t="s">
        <v>2155</v>
      </c>
      <c r="B117" t="s">
        <v>2415</v>
      </c>
      <c r="C117">
        <v>489676.88</v>
      </c>
      <c r="D117">
        <v>270064.78999999998</v>
      </c>
    </row>
    <row r="118" spans="1:4" x14ac:dyDescent="0.25">
      <c r="A118" t="s">
        <v>2159</v>
      </c>
      <c r="B118" t="s">
        <v>2160</v>
      </c>
      <c r="C118">
        <v>485097.19</v>
      </c>
      <c r="D118">
        <v>263696.52</v>
      </c>
    </row>
    <row r="119" spans="1:4" x14ac:dyDescent="0.25">
      <c r="A119" t="s">
        <v>2162</v>
      </c>
      <c r="B119" t="s">
        <v>2163</v>
      </c>
      <c r="C119">
        <v>485763.6</v>
      </c>
      <c r="D119">
        <v>264621.59000000003</v>
      </c>
    </row>
    <row r="120" spans="1:4" x14ac:dyDescent="0.25">
      <c r="A120" t="s">
        <v>2166</v>
      </c>
      <c r="B120" t="s">
        <v>2167</v>
      </c>
      <c r="C120">
        <v>491646.19</v>
      </c>
      <c r="D120">
        <v>272163.42</v>
      </c>
    </row>
    <row r="121" spans="1:4" x14ac:dyDescent="0.25">
      <c r="A121" t="s">
        <v>2170</v>
      </c>
      <c r="B121" t="s">
        <v>719</v>
      </c>
      <c r="C121">
        <v>492708.18</v>
      </c>
      <c r="D121">
        <v>266103.33</v>
      </c>
    </row>
    <row r="122" spans="1:4" x14ac:dyDescent="0.25">
      <c r="A122" t="s">
        <v>33</v>
      </c>
      <c r="B122" t="s">
        <v>467</v>
      </c>
      <c r="C122">
        <v>490694.17</v>
      </c>
      <c r="D122">
        <v>262895.2</v>
      </c>
    </row>
    <row r="123" spans="1:4" x14ac:dyDescent="0.25">
      <c r="A123" t="s">
        <v>2176</v>
      </c>
      <c r="B123" t="s">
        <v>2177</v>
      </c>
      <c r="C123">
        <v>490922.31</v>
      </c>
      <c r="D123">
        <v>263150.68</v>
      </c>
    </row>
    <row r="124" spans="1:4" x14ac:dyDescent="0.25">
      <c r="A124" t="s">
        <v>2179</v>
      </c>
      <c r="B124" t="s">
        <v>1699</v>
      </c>
      <c r="C124">
        <v>491032.3</v>
      </c>
      <c r="D124">
        <v>262867.37</v>
      </c>
    </row>
    <row r="125" spans="1:4" x14ac:dyDescent="0.25">
      <c r="A125" t="s">
        <v>2182</v>
      </c>
      <c r="B125" t="s">
        <v>2183</v>
      </c>
      <c r="C125">
        <v>488930.04</v>
      </c>
      <c r="D125">
        <v>268502.68</v>
      </c>
    </row>
    <row r="126" spans="1:4" x14ac:dyDescent="0.25">
      <c r="A126" t="s">
        <v>2186</v>
      </c>
      <c r="B126" t="s">
        <v>2187</v>
      </c>
      <c r="C126">
        <v>489290.92</v>
      </c>
      <c r="D126">
        <v>269264.48</v>
      </c>
    </row>
    <row r="127" spans="1:4" x14ac:dyDescent="0.25">
      <c r="A127" t="s">
        <v>2190</v>
      </c>
      <c r="B127">
        <v>4</v>
      </c>
      <c r="C127">
        <v>488589.27</v>
      </c>
      <c r="D127">
        <v>268106.8</v>
      </c>
    </row>
    <row r="128" spans="1:4" x14ac:dyDescent="0.25">
      <c r="A128" t="s">
        <v>2192</v>
      </c>
      <c r="B128" t="s">
        <v>2193</v>
      </c>
      <c r="C128">
        <v>488648.96000000002</v>
      </c>
      <c r="D128">
        <v>267741.71999999997</v>
      </c>
    </row>
    <row r="129" spans="1:4" x14ac:dyDescent="0.25">
      <c r="A129" t="s">
        <v>2196</v>
      </c>
      <c r="B129" t="s">
        <v>2197</v>
      </c>
      <c r="C129">
        <v>488774.2</v>
      </c>
      <c r="D129">
        <v>267864.81</v>
      </c>
    </row>
    <row r="130" spans="1:4" x14ac:dyDescent="0.25">
      <c r="A130" t="s">
        <v>2200</v>
      </c>
      <c r="B130" t="s">
        <v>2416</v>
      </c>
      <c r="C130">
        <v>488792.92</v>
      </c>
      <c r="D130">
        <v>267644.59999999998</v>
      </c>
    </row>
    <row r="131" spans="1:4" x14ac:dyDescent="0.25">
      <c r="A131" t="s">
        <v>38</v>
      </c>
      <c r="B131" t="s">
        <v>160</v>
      </c>
      <c r="C131">
        <v>490400.44</v>
      </c>
      <c r="D131">
        <v>259507.38</v>
      </c>
    </row>
    <row r="132" spans="1:4" x14ac:dyDescent="0.25">
      <c r="A132" t="s">
        <v>2204</v>
      </c>
      <c r="B132" t="s">
        <v>2417</v>
      </c>
      <c r="C132">
        <v>492351.89</v>
      </c>
      <c r="D132">
        <v>272629.09000000003</v>
      </c>
    </row>
    <row r="133" spans="1:4" x14ac:dyDescent="0.25">
      <c r="A133" t="s">
        <v>2208</v>
      </c>
      <c r="B133" t="s">
        <v>2209</v>
      </c>
      <c r="C133">
        <v>491183.96</v>
      </c>
      <c r="D133">
        <v>262384.81</v>
      </c>
    </row>
    <row r="134" spans="1:4" x14ac:dyDescent="0.25">
      <c r="A134" t="s">
        <v>2212</v>
      </c>
      <c r="B134" t="s">
        <v>2213</v>
      </c>
      <c r="C134">
        <v>491063.86</v>
      </c>
      <c r="D134">
        <v>263025.27</v>
      </c>
    </row>
    <row r="135" spans="1:4" x14ac:dyDescent="0.25">
      <c r="A135" t="s">
        <v>2215</v>
      </c>
      <c r="B135" t="s">
        <v>2216</v>
      </c>
      <c r="C135">
        <v>492334.32</v>
      </c>
      <c r="D135">
        <v>272037</v>
      </c>
    </row>
    <row r="136" spans="1:4" x14ac:dyDescent="0.25">
      <c r="A136" t="s">
        <v>2219</v>
      </c>
      <c r="B136" t="s">
        <v>2418</v>
      </c>
      <c r="C136">
        <v>492098.4</v>
      </c>
      <c r="D136">
        <v>272334.38</v>
      </c>
    </row>
    <row r="137" spans="1:4" x14ac:dyDescent="0.25">
      <c r="A137" t="s">
        <v>2222</v>
      </c>
      <c r="B137" t="s">
        <v>2419</v>
      </c>
      <c r="C137">
        <v>492043.01</v>
      </c>
      <c r="D137">
        <v>272415.01</v>
      </c>
    </row>
    <row r="138" spans="1:4" x14ac:dyDescent="0.25">
      <c r="A138" t="s">
        <v>2225</v>
      </c>
      <c r="B138" t="s">
        <v>2420</v>
      </c>
      <c r="C138">
        <v>486345.43</v>
      </c>
      <c r="D138">
        <v>263785.56</v>
      </c>
    </row>
    <row r="139" spans="1:4" x14ac:dyDescent="0.25">
      <c r="A139" t="s">
        <v>2229</v>
      </c>
      <c r="B139" t="s">
        <v>2421</v>
      </c>
      <c r="C139">
        <v>490839.56</v>
      </c>
      <c r="D139">
        <v>267395.58</v>
      </c>
    </row>
    <row r="140" spans="1:4" x14ac:dyDescent="0.25">
      <c r="A140" t="s">
        <v>2232</v>
      </c>
      <c r="B140" t="s">
        <v>2422</v>
      </c>
      <c r="C140">
        <v>489849.04</v>
      </c>
      <c r="D140">
        <v>266419.69</v>
      </c>
    </row>
    <row r="141" spans="1:4" x14ac:dyDescent="0.25">
      <c r="A141" t="s">
        <v>2236</v>
      </c>
      <c r="B141" t="s">
        <v>2423</v>
      </c>
      <c r="C141">
        <v>490342.02</v>
      </c>
      <c r="D141">
        <v>269916.86</v>
      </c>
    </row>
    <row r="142" spans="1:4" x14ac:dyDescent="0.25">
      <c r="A142" t="s">
        <v>2238</v>
      </c>
      <c r="B142" t="s">
        <v>2424</v>
      </c>
      <c r="C142">
        <v>489537.28000000003</v>
      </c>
      <c r="D142">
        <v>270170.7</v>
      </c>
    </row>
    <row r="143" spans="1:4" x14ac:dyDescent="0.25">
      <c r="A143" t="s">
        <v>2243</v>
      </c>
      <c r="B143" t="s">
        <v>2425</v>
      </c>
      <c r="C143">
        <v>489168.84</v>
      </c>
      <c r="D143">
        <v>270578.48</v>
      </c>
    </row>
    <row r="144" spans="1:4" x14ac:dyDescent="0.25">
      <c r="A144" t="s">
        <v>2247</v>
      </c>
      <c r="B144" t="s">
        <v>2426</v>
      </c>
      <c r="C144">
        <v>485434.37</v>
      </c>
      <c r="D144">
        <v>264530.94</v>
      </c>
    </row>
    <row r="145" spans="1:4" x14ac:dyDescent="0.25">
      <c r="A145" t="s">
        <v>2251</v>
      </c>
      <c r="B145" t="s">
        <v>2427</v>
      </c>
      <c r="C145">
        <v>488923.21</v>
      </c>
      <c r="D145">
        <v>268166.57</v>
      </c>
    </row>
    <row r="146" spans="1:4" x14ac:dyDescent="0.25">
      <c r="A146" t="s">
        <v>2255</v>
      </c>
      <c r="B146" t="s">
        <v>2428</v>
      </c>
      <c r="C146">
        <v>489026.62</v>
      </c>
      <c r="D146">
        <v>268087.62</v>
      </c>
    </row>
    <row r="147" spans="1:4" x14ac:dyDescent="0.25">
      <c r="A147" t="s">
        <v>2258</v>
      </c>
      <c r="B147" t="s">
        <v>2429</v>
      </c>
      <c r="C147">
        <v>489124.12</v>
      </c>
      <c r="D147">
        <v>268042.71999999997</v>
      </c>
    </row>
    <row r="148" spans="1:4" x14ac:dyDescent="0.25">
      <c r="A148" t="s">
        <v>2263</v>
      </c>
      <c r="B148" t="s">
        <v>2430</v>
      </c>
      <c r="C148">
        <v>489158.94</v>
      </c>
      <c r="D148">
        <v>267903.78000000003</v>
      </c>
    </row>
    <row r="149" spans="1:4" x14ac:dyDescent="0.25">
      <c r="A149" t="s">
        <v>2267</v>
      </c>
      <c r="B149" t="s">
        <v>2431</v>
      </c>
      <c r="C149">
        <v>489011.98</v>
      </c>
      <c r="D149">
        <v>268192.71999999997</v>
      </c>
    </row>
    <row r="150" spans="1:4" x14ac:dyDescent="0.25">
      <c r="A150" t="s">
        <v>2270</v>
      </c>
      <c r="B150" t="s">
        <v>2432</v>
      </c>
      <c r="C150">
        <v>489341.72</v>
      </c>
      <c r="D150">
        <v>266362.28000000003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8"/>
  <sheetViews>
    <sheetView workbookViewId="0">
      <selection activeCell="A8" sqref="A8"/>
    </sheetView>
  </sheetViews>
  <sheetFormatPr defaultRowHeight="15" x14ac:dyDescent="0.25"/>
  <cols>
    <col min="1" max="1" width="34.5703125" style="245" bestFit="1" customWidth="1"/>
  </cols>
  <sheetData>
    <row r="1" spans="1:1" x14ac:dyDescent="0.25">
      <c r="A1" s="244" t="s">
        <v>2332</v>
      </c>
    </row>
    <row r="2" spans="1:1" x14ac:dyDescent="0.25">
      <c r="A2" s="244" t="s">
        <v>2331</v>
      </c>
    </row>
    <row r="3" spans="1:1" x14ac:dyDescent="0.25">
      <c r="A3" s="244" t="s">
        <v>2333</v>
      </c>
    </row>
    <row r="4" spans="1:1" x14ac:dyDescent="0.25">
      <c r="A4" s="244" t="s">
        <v>2334</v>
      </c>
    </row>
    <row r="5" spans="1:1" x14ac:dyDescent="0.25">
      <c r="A5" s="244" t="s">
        <v>2478</v>
      </c>
    </row>
    <row r="6" spans="1:1" x14ac:dyDescent="0.25">
      <c r="A6" s="244" t="s">
        <v>2479</v>
      </c>
    </row>
    <row r="7" spans="1:1" x14ac:dyDescent="0.25">
      <c r="A7" s="244" t="s">
        <v>2488</v>
      </c>
    </row>
    <row r="8" spans="1:1" x14ac:dyDescent="0.25">
      <c r="A8" s="244" t="s">
        <v>2489</v>
      </c>
    </row>
  </sheetData>
  <hyperlinks>
    <hyperlink ref="A4" location="'4.Register of Shortlisted Sites'!A1" display="4. Register of Shortlisted Sites"/>
    <hyperlink ref="A2" location="'2.Discounted Sites'!A1" display="2. Discounted Sites"/>
    <hyperlink ref="A1" location="'1.Link to Flow Chart'!A1" display="5. Link to Flow Chart"/>
    <hyperlink ref="A8" location="'8.Link to Map Layer'!A1" display="8. Link to Map Layer"/>
    <hyperlink ref="A3" location="'3.Link to Assessment Criteria'!A1" display="3. Link to Assessment Criteria"/>
    <hyperlink ref="A7" location="'7.Site Assessment Summaries'!A1" display="7. Shortlisted Site Assessment Scores"/>
    <hyperlink ref="A6" location="'6.Shortlisted Site Assessments'!A1" display="6.Discounted Shortlisted Sites"/>
    <hyperlink ref="A5" location="'5. Shortlised Site Details'!A1" display="5. Shortlised Site Detail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18"/>
  <sheetViews>
    <sheetView tabSelected="1" workbookViewId="0">
      <selection activeCell="A4" sqref="A4:I18"/>
    </sheetView>
  </sheetViews>
  <sheetFormatPr defaultRowHeight="15" x14ac:dyDescent="0.25"/>
  <cols>
    <col min="1" max="1" width="67.42578125" bestFit="1" customWidth="1"/>
  </cols>
  <sheetData>
    <row r="1" spans="1:9" x14ac:dyDescent="0.25">
      <c r="A1" s="147" t="s">
        <v>2277</v>
      </c>
      <c r="B1" s="259" t="s">
        <v>2496</v>
      </c>
    </row>
    <row r="3" spans="1:9" x14ac:dyDescent="0.25">
      <c r="A3" s="147" t="s">
        <v>2309</v>
      </c>
    </row>
    <row r="4" spans="1:9" ht="15" customHeight="1" x14ac:dyDescent="0.25">
      <c r="A4" s="276" t="s">
        <v>2520</v>
      </c>
      <c r="B4" s="276"/>
      <c r="C4" s="276"/>
      <c r="D4" s="276"/>
      <c r="E4" s="276"/>
      <c r="F4" s="276"/>
      <c r="G4" s="276"/>
      <c r="H4" s="276"/>
      <c r="I4" s="276"/>
    </row>
    <row r="5" spans="1:9" x14ac:dyDescent="0.25">
      <c r="A5" s="276"/>
      <c r="B5" s="276"/>
      <c r="C5" s="276"/>
      <c r="D5" s="276"/>
      <c r="E5" s="276"/>
      <c r="F5" s="276"/>
      <c r="G5" s="276"/>
      <c r="H5" s="276"/>
      <c r="I5" s="276"/>
    </row>
    <row r="6" spans="1:9" x14ac:dyDescent="0.25">
      <c r="A6" s="276"/>
      <c r="B6" s="276"/>
      <c r="C6" s="276"/>
      <c r="D6" s="276"/>
      <c r="E6" s="276"/>
      <c r="F6" s="276"/>
      <c r="G6" s="276"/>
      <c r="H6" s="276"/>
      <c r="I6" s="276"/>
    </row>
    <row r="7" spans="1:9" x14ac:dyDescent="0.25">
      <c r="A7" s="276"/>
      <c r="B7" s="276"/>
      <c r="C7" s="276"/>
      <c r="D7" s="276"/>
      <c r="E7" s="276"/>
      <c r="F7" s="276"/>
      <c r="G7" s="276"/>
      <c r="H7" s="276"/>
      <c r="I7" s="276"/>
    </row>
    <row r="8" spans="1:9" x14ac:dyDescent="0.25">
      <c r="A8" s="276"/>
      <c r="B8" s="276"/>
      <c r="C8" s="276"/>
      <c r="D8" s="276"/>
      <c r="E8" s="276"/>
      <c r="F8" s="276"/>
      <c r="G8" s="276"/>
      <c r="H8" s="276"/>
      <c r="I8" s="276"/>
    </row>
    <row r="9" spans="1:9" x14ac:dyDescent="0.25">
      <c r="A9" s="276"/>
      <c r="B9" s="276"/>
      <c r="C9" s="276"/>
      <c r="D9" s="276"/>
      <c r="E9" s="276"/>
      <c r="F9" s="276"/>
      <c r="G9" s="276"/>
      <c r="H9" s="276"/>
      <c r="I9" s="276"/>
    </row>
    <row r="10" spans="1:9" x14ac:dyDescent="0.25">
      <c r="A10" s="276"/>
      <c r="B10" s="276"/>
      <c r="C10" s="276"/>
      <c r="D10" s="276"/>
      <c r="E10" s="276"/>
      <c r="F10" s="276"/>
      <c r="G10" s="276"/>
      <c r="H10" s="276"/>
      <c r="I10" s="276"/>
    </row>
    <row r="11" spans="1:9" x14ac:dyDescent="0.25">
      <c r="A11" s="276"/>
      <c r="B11" s="276"/>
      <c r="C11" s="276"/>
      <c r="D11" s="276"/>
      <c r="E11" s="276"/>
      <c r="F11" s="276"/>
      <c r="G11" s="276"/>
      <c r="H11" s="276"/>
      <c r="I11" s="276"/>
    </row>
    <row r="12" spans="1:9" x14ac:dyDescent="0.25">
      <c r="A12" s="276"/>
      <c r="B12" s="276"/>
      <c r="C12" s="276"/>
      <c r="D12" s="276"/>
      <c r="E12" s="276"/>
      <c r="F12" s="276"/>
      <c r="G12" s="276"/>
      <c r="H12" s="276"/>
      <c r="I12" s="276"/>
    </row>
    <row r="13" spans="1:9" x14ac:dyDescent="0.25">
      <c r="A13" s="276"/>
      <c r="B13" s="276"/>
      <c r="C13" s="276"/>
      <c r="D13" s="276"/>
      <c r="E13" s="276"/>
      <c r="F13" s="276"/>
      <c r="G13" s="276"/>
      <c r="H13" s="276"/>
      <c r="I13" s="276"/>
    </row>
    <row r="14" spans="1:9" x14ac:dyDescent="0.25">
      <c r="A14" s="276"/>
      <c r="B14" s="276"/>
      <c r="C14" s="276"/>
      <c r="D14" s="276"/>
      <c r="E14" s="276"/>
      <c r="F14" s="276"/>
      <c r="G14" s="276"/>
      <c r="H14" s="276"/>
      <c r="I14" s="276"/>
    </row>
    <row r="15" spans="1:9" x14ac:dyDescent="0.25">
      <c r="A15" s="276"/>
      <c r="B15" s="276"/>
      <c r="C15" s="276"/>
      <c r="D15" s="276"/>
      <c r="E15" s="276"/>
      <c r="F15" s="276"/>
      <c r="G15" s="276"/>
      <c r="H15" s="276"/>
      <c r="I15" s="276"/>
    </row>
    <row r="16" spans="1:9" x14ac:dyDescent="0.25">
      <c r="A16" s="276"/>
      <c r="B16" s="276"/>
      <c r="C16" s="276"/>
      <c r="D16" s="276"/>
      <c r="E16" s="276"/>
      <c r="F16" s="276"/>
      <c r="G16" s="276"/>
      <c r="H16" s="276"/>
      <c r="I16" s="276"/>
    </row>
    <row r="17" spans="1:9" x14ac:dyDescent="0.25">
      <c r="A17" s="276"/>
      <c r="B17" s="276"/>
      <c r="C17" s="276"/>
      <c r="D17" s="276"/>
      <c r="E17" s="276"/>
      <c r="F17" s="276"/>
      <c r="G17" s="276"/>
      <c r="H17" s="276"/>
      <c r="I17" s="276"/>
    </row>
    <row r="18" spans="1:9" x14ac:dyDescent="0.25">
      <c r="A18" s="276"/>
      <c r="B18" s="276"/>
      <c r="C18" s="276"/>
      <c r="D18" s="276"/>
      <c r="E18" s="276"/>
      <c r="F18" s="276"/>
      <c r="G18" s="276"/>
      <c r="H18" s="276"/>
      <c r="I18" s="276"/>
    </row>
  </sheetData>
  <sheetProtection password="F166" sheet="1" objects="1" scenarios="1"/>
  <mergeCells count="1">
    <mergeCell ref="A4:I18"/>
  </mergeCells>
  <hyperlinks>
    <hyperlink ref="B1"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Z155"/>
  <sheetViews>
    <sheetView workbookViewId="0">
      <pane ySplit="4" topLeftCell="A5" activePane="bottomLeft" state="frozen"/>
      <selection pane="bottomLeft" activeCell="C7" sqref="C7"/>
    </sheetView>
  </sheetViews>
  <sheetFormatPr defaultColWidth="9.140625" defaultRowHeight="11.25" x14ac:dyDescent="0.2"/>
  <cols>
    <col min="1" max="1" width="9.28515625" style="39" bestFit="1" customWidth="1"/>
    <col min="2" max="2" width="12.7109375" style="39" bestFit="1" customWidth="1"/>
    <col min="3" max="3" width="61" style="39" customWidth="1"/>
    <col min="4" max="4" width="41.42578125" style="39" customWidth="1"/>
    <col min="5" max="5" width="14.5703125" style="39" customWidth="1"/>
    <col min="6" max="6" width="9.42578125" style="39" bestFit="1" customWidth="1"/>
    <col min="7" max="7" width="24.85546875" style="39" bestFit="1" customWidth="1"/>
    <col min="8" max="8" width="11.28515625" style="39" bestFit="1" customWidth="1"/>
    <col min="9" max="9" width="22.5703125" style="221" bestFit="1" customWidth="1"/>
    <col min="10" max="11" width="8.7109375" style="222" bestFit="1" customWidth="1"/>
    <col min="12" max="12" width="9.140625" style="221" bestFit="1" customWidth="1"/>
    <col min="13" max="13" width="13.140625" style="39" bestFit="1" customWidth="1"/>
    <col min="14" max="14" width="75.5703125" style="39" bestFit="1" customWidth="1"/>
    <col min="15" max="15" width="42.7109375" style="39" bestFit="1" customWidth="1"/>
    <col min="16" max="16" width="17.28515625" style="39" bestFit="1" customWidth="1"/>
    <col min="17" max="17" width="24.28515625" style="39" bestFit="1" customWidth="1"/>
    <col min="18" max="18" width="14.28515625" style="39" bestFit="1" customWidth="1"/>
    <col min="19" max="19" width="10.5703125" style="223" bestFit="1" customWidth="1"/>
    <col min="20" max="20" width="7.5703125" style="39" hidden="1" customWidth="1"/>
    <col min="21" max="21" width="33.85546875" style="39" hidden="1" customWidth="1"/>
    <col min="22" max="22" width="60.28515625" style="39" bestFit="1" customWidth="1"/>
    <col min="23" max="23" width="53.85546875" style="39" bestFit="1" customWidth="1"/>
    <col min="24" max="24" width="77.42578125" style="39" bestFit="1" customWidth="1"/>
    <col min="25" max="25" width="43.85546875" style="39" bestFit="1" customWidth="1"/>
    <col min="26" max="26" width="14.7109375" style="199" bestFit="1" customWidth="1"/>
    <col min="27" max="16384" width="9.140625" style="39"/>
  </cols>
  <sheetData>
    <row r="1" spans="1:26" hidden="1" x14ac:dyDescent="0.2">
      <c r="A1" s="20" t="s">
        <v>1643</v>
      </c>
      <c r="B1" s="51" t="s">
        <v>1644</v>
      </c>
      <c r="C1" s="51" t="s">
        <v>1644</v>
      </c>
      <c r="D1" s="20" t="s">
        <v>1645</v>
      </c>
      <c r="E1" s="20" t="s">
        <v>1643</v>
      </c>
      <c r="F1" s="20" t="s">
        <v>1643</v>
      </c>
      <c r="G1" s="20" t="s">
        <v>1643</v>
      </c>
      <c r="H1" s="20" t="s">
        <v>1645</v>
      </c>
      <c r="I1" s="51" t="s">
        <v>1644</v>
      </c>
      <c r="J1" s="51" t="s">
        <v>1644</v>
      </c>
      <c r="K1" s="51" t="s">
        <v>1644</v>
      </c>
      <c r="L1" s="51" t="s">
        <v>1644</v>
      </c>
      <c r="M1" s="51" t="s">
        <v>1644</v>
      </c>
      <c r="N1" s="20" t="s">
        <v>1645</v>
      </c>
      <c r="O1" s="20" t="s">
        <v>1645</v>
      </c>
      <c r="P1" s="51" t="s">
        <v>1644</v>
      </c>
      <c r="Q1" s="20" t="s">
        <v>1645</v>
      </c>
      <c r="R1" s="51" t="s">
        <v>1644</v>
      </c>
      <c r="S1" s="51" t="s">
        <v>1644</v>
      </c>
      <c r="T1" s="20" t="s">
        <v>1645</v>
      </c>
      <c r="U1" s="20"/>
      <c r="V1" s="20" t="s">
        <v>1645</v>
      </c>
      <c r="W1" s="51" t="s">
        <v>1644</v>
      </c>
      <c r="X1" s="51" t="s">
        <v>1644</v>
      </c>
      <c r="Y1" s="51" t="s">
        <v>1644</v>
      </c>
      <c r="Z1" s="51" t="s">
        <v>1644</v>
      </c>
    </row>
    <row r="2" spans="1:26" x14ac:dyDescent="0.2">
      <c r="A2" s="277" t="s">
        <v>2490</v>
      </c>
      <c r="B2" s="278"/>
      <c r="C2" s="278"/>
      <c r="D2" s="278"/>
      <c r="E2" s="278"/>
      <c r="F2" s="278"/>
      <c r="G2" s="278"/>
      <c r="H2" s="278"/>
      <c r="I2" s="278"/>
      <c r="J2" s="278"/>
      <c r="K2" s="278"/>
      <c r="L2" s="278"/>
      <c r="M2" s="278"/>
      <c r="N2" s="278"/>
      <c r="O2" s="278"/>
      <c r="P2" s="278"/>
      <c r="Q2" s="278"/>
      <c r="R2" s="278"/>
      <c r="S2" s="278"/>
      <c r="T2" s="278"/>
      <c r="U2" s="278"/>
      <c r="V2" s="278"/>
      <c r="W2" s="278"/>
      <c r="X2" s="278"/>
      <c r="Y2" s="278"/>
      <c r="Z2" s="279"/>
    </row>
    <row r="3" spans="1:26"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281"/>
      <c r="Z3" s="282"/>
    </row>
    <row r="4" spans="1:26" s="45" customFormat="1" x14ac:dyDescent="0.2">
      <c r="A4" s="200" t="s">
        <v>1647</v>
      </c>
      <c r="B4" s="200" t="s">
        <v>1648</v>
      </c>
      <c r="C4" s="200" t="s">
        <v>1649</v>
      </c>
      <c r="D4" s="200" t="s">
        <v>1650</v>
      </c>
      <c r="E4" s="200" t="s">
        <v>1651</v>
      </c>
      <c r="F4" s="200" t="s">
        <v>1592</v>
      </c>
      <c r="G4" s="200" t="s">
        <v>1604</v>
      </c>
      <c r="H4" s="200" t="s">
        <v>303</v>
      </c>
      <c r="I4" s="201" t="s">
        <v>1652</v>
      </c>
      <c r="J4" s="202" t="s">
        <v>1653</v>
      </c>
      <c r="K4" s="202" t="s">
        <v>1654</v>
      </c>
      <c r="L4" s="203" t="s">
        <v>1655</v>
      </c>
      <c r="M4" s="200" t="s">
        <v>1656</v>
      </c>
      <c r="N4" s="200" t="s">
        <v>1658</v>
      </c>
      <c r="O4" s="200" t="s">
        <v>1659</v>
      </c>
      <c r="P4" s="200" t="s">
        <v>1660</v>
      </c>
      <c r="Q4" s="200" t="s">
        <v>1661</v>
      </c>
      <c r="R4" s="200" t="s">
        <v>1662</v>
      </c>
      <c r="S4" s="204" t="s">
        <v>1663</v>
      </c>
      <c r="T4" s="200" t="s">
        <v>1664</v>
      </c>
      <c r="U4" s="200" t="s">
        <v>1730</v>
      </c>
      <c r="V4" s="200" t="s">
        <v>1665</v>
      </c>
      <c r="W4" s="200" t="s">
        <v>1666</v>
      </c>
      <c r="X4" s="200" t="s">
        <v>1667</v>
      </c>
      <c r="Y4" s="200" t="s">
        <v>1668</v>
      </c>
      <c r="Z4" s="205" t="s">
        <v>1669</v>
      </c>
    </row>
    <row r="5" spans="1:26" ht="22.5" x14ac:dyDescent="0.2">
      <c r="A5" s="5">
        <v>1</v>
      </c>
      <c r="B5" s="5" t="s">
        <v>1731</v>
      </c>
      <c r="C5" s="224" t="s">
        <v>1732</v>
      </c>
      <c r="D5" s="5" t="s">
        <v>1733</v>
      </c>
      <c r="E5" s="5" t="s">
        <v>49</v>
      </c>
      <c r="F5" s="5" t="s">
        <v>1734</v>
      </c>
      <c r="G5" s="5" t="s">
        <v>1670</v>
      </c>
      <c r="H5" s="228">
        <v>10024041313</v>
      </c>
      <c r="I5" s="252" t="s">
        <v>1671</v>
      </c>
      <c r="J5" s="253">
        <f>VLOOKUP(B5,Sheet1!A$2:C$150,3,FALSE)</f>
        <v>489847.18</v>
      </c>
      <c r="K5" s="253">
        <f>VLOOKUP(B5,Sheet1!A$2:D$150,4,FALSE)</f>
        <v>288306.96000000002</v>
      </c>
      <c r="L5" s="252">
        <v>11.8467</v>
      </c>
      <c r="M5" s="5" t="s">
        <v>1396</v>
      </c>
      <c r="N5" s="4" t="s">
        <v>2279</v>
      </c>
      <c r="O5" s="4"/>
      <c r="P5" s="5"/>
      <c r="Q5" s="5"/>
      <c r="R5" s="5"/>
      <c r="S5" s="228"/>
      <c r="T5" s="5"/>
      <c r="U5" s="47" t="s">
        <v>1735</v>
      </c>
      <c r="V5" s="4" t="s">
        <v>2282</v>
      </c>
      <c r="W5" s="264" t="s">
        <v>1677</v>
      </c>
      <c r="X5" s="47" t="s">
        <v>1670</v>
      </c>
      <c r="Y5" s="265">
        <v>42551</v>
      </c>
      <c r="Z5" s="265">
        <v>42551</v>
      </c>
    </row>
    <row r="6" spans="1:26" ht="33.75" x14ac:dyDescent="0.2">
      <c r="A6" s="5">
        <v>2</v>
      </c>
      <c r="B6" s="5" t="s">
        <v>1736</v>
      </c>
      <c r="C6" s="224" t="s">
        <v>1737</v>
      </c>
      <c r="D6" s="5"/>
      <c r="E6" s="5" t="s">
        <v>49</v>
      </c>
      <c r="F6" s="5" t="s">
        <v>1738</v>
      </c>
      <c r="G6" s="5" t="s">
        <v>1670</v>
      </c>
      <c r="H6" s="228">
        <v>10006866519</v>
      </c>
      <c r="I6" s="252" t="s">
        <v>1671</v>
      </c>
      <c r="J6" s="253">
        <f>VLOOKUP(B6,Sheet1!A$2:C$150,3,FALSE)</f>
        <v>490981.78</v>
      </c>
      <c r="K6" s="253">
        <f>VLOOKUP(B6,Sheet1!A$2:D$150,4,FALSE)</f>
        <v>290125.93</v>
      </c>
      <c r="L6" s="252">
        <v>9.4854599999999998</v>
      </c>
      <c r="M6" s="5" t="s">
        <v>1672</v>
      </c>
      <c r="N6" s="4" t="s">
        <v>1739</v>
      </c>
      <c r="O6" s="4"/>
      <c r="P6" s="5"/>
      <c r="Q6" s="5"/>
      <c r="R6" s="5"/>
      <c r="S6" s="228"/>
      <c r="T6" s="5"/>
      <c r="U6" s="47" t="s">
        <v>360</v>
      </c>
      <c r="V6" s="4" t="s">
        <v>2281</v>
      </c>
      <c r="W6" s="264" t="s">
        <v>1677</v>
      </c>
      <c r="X6" s="47" t="s">
        <v>1670</v>
      </c>
      <c r="Y6" s="265">
        <v>42551</v>
      </c>
      <c r="Z6" s="265">
        <v>42551</v>
      </c>
    </row>
    <row r="7" spans="1:26" ht="33.75" x14ac:dyDescent="0.2">
      <c r="A7" s="5">
        <v>3</v>
      </c>
      <c r="B7" s="5" t="s">
        <v>1740</v>
      </c>
      <c r="C7" s="224" t="s">
        <v>1741</v>
      </c>
      <c r="D7" s="5"/>
      <c r="E7" s="5" t="s">
        <v>49</v>
      </c>
      <c r="F7" s="5" t="s">
        <v>1742</v>
      </c>
      <c r="G7" s="5" t="s">
        <v>1670</v>
      </c>
      <c r="H7" s="228">
        <v>10006861291</v>
      </c>
      <c r="I7" s="252" t="s">
        <v>1671</v>
      </c>
      <c r="J7" s="253">
        <f>VLOOKUP(B7,Sheet1!A$2:C$150,3,FALSE)</f>
        <v>486748.36</v>
      </c>
      <c r="K7" s="253">
        <f>VLOOKUP(B7,Sheet1!A$2:D$150,4,FALSE)</f>
        <v>285442.90999999997</v>
      </c>
      <c r="L7" s="252">
        <v>2.7808799999999998</v>
      </c>
      <c r="M7" s="5" t="s">
        <v>1672</v>
      </c>
      <c r="N7" s="4"/>
      <c r="O7" s="4"/>
      <c r="P7" s="5" t="s">
        <v>1690</v>
      </c>
      <c r="Q7" s="5"/>
      <c r="R7" s="5"/>
      <c r="S7" s="228"/>
      <c r="T7" s="5"/>
      <c r="U7" s="47" t="s">
        <v>360</v>
      </c>
      <c r="V7" s="4" t="s">
        <v>2283</v>
      </c>
      <c r="W7" s="264" t="s">
        <v>1677</v>
      </c>
      <c r="X7" s="47" t="s">
        <v>1670</v>
      </c>
      <c r="Y7" s="265">
        <v>42551</v>
      </c>
      <c r="Z7" s="265">
        <v>42551</v>
      </c>
    </row>
    <row r="8" spans="1:26" s="181" customFormat="1" ht="33.75" x14ac:dyDescent="0.2">
      <c r="A8" s="5">
        <v>4</v>
      </c>
      <c r="B8" s="5" t="s">
        <v>1743</v>
      </c>
      <c r="C8" s="224" t="s">
        <v>592</v>
      </c>
      <c r="D8" s="5" t="s">
        <v>1744</v>
      </c>
      <c r="E8" s="5" t="s">
        <v>49</v>
      </c>
      <c r="F8" s="5" t="s">
        <v>1745</v>
      </c>
      <c r="G8" s="5" t="s">
        <v>1670</v>
      </c>
      <c r="H8" s="228">
        <v>10024041236</v>
      </c>
      <c r="I8" s="252" t="s">
        <v>1671</v>
      </c>
      <c r="J8" s="253">
        <f>VLOOKUP(B8,Sheet1!A$2:C$150,3,FALSE)</f>
        <v>488215</v>
      </c>
      <c r="K8" s="253">
        <f>VLOOKUP(B8,Sheet1!A$2:D$150,4,FALSE)</f>
        <v>290959.24</v>
      </c>
      <c r="L8" s="252">
        <v>2.15029</v>
      </c>
      <c r="M8" s="5" t="s">
        <v>1672</v>
      </c>
      <c r="N8" s="4"/>
      <c r="O8" s="4"/>
      <c r="P8" s="5"/>
      <c r="Q8" s="5"/>
      <c r="R8" s="5"/>
      <c r="S8" s="228"/>
      <c r="T8" s="5"/>
      <c r="U8" s="47" t="s">
        <v>360</v>
      </c>
      <c r="V8" s="4" t="s">
        <v>2284</v>
      </c>
      <c r="W8" s="264" t="s">
        <v>1677</v>
      </c>
      <c r="X8" s="47" t="s">
        <v>1670</v>
      </c>
      <c r="Y8" s="263">
        <v>42551</v>
      </c>
      <c r="Z8" s="263">
        <v>42551</v>
      </c>
    </row>
    <row r="9" spans="1:26" ht="22.5" x14ac:dyDescent="0.2">
      <c r="A9" s="5">
        <v>5</v>
      </c>
      <c r="B9" s="5" t="s">
        <v>1746</v>
      </c>
      <c r="C9" s="224" t="s">
        <v>1747</v>
      </c>
      <c r="D9" s="5" t="s">
        <v>1748</v>
      </c>
      <c r="E9" s="5" t="s">
        <v>49</v>
      </c>
      <c r="F9" s="5" t="s">
        <v>1749</v>
      </c>
      <c r="G9" s="5" t="s">
        <v>1670</v>
      </c>
      <c r="H9" s="228">
        <v>100032145851</v>
      </c>
      <c r="I9" s="252" t="s">
        <v>1671</v>
      </c>
      <c r="J9" s="253">
        <f>VLOOKUP(B9,Sheet1!A$2:C$150,3,FALSE)</f>
        <v>487725.29</v>
      </c>
      <c r="K9" s="253">
        <f>VLOOKUP(B9,Sheet1!A$2:D$150,4,FALSE)</f>
        <v>289759.82</v>
      </c>
      <c r="L9" s="252">
        <v>2.0259299999999998</v>
      </c>
      <c r="M9" s="5" t="s">
        <v>1672</v>
      </c>
      <c r="N9" s="4"/>
      <c r="O9" s="4"/>
      <c r="P9" s="5" t="s">
        <v>1674</v>
      </c>
      <c r="Q9" s="5" t="s">
        <v>1683</v>
      </c>
      <c r="R9" s="5"/>
      <c r="S9" s="228"/>
      <c r="T9" s="5"/>
      <c r="U9" s="47" t="s">
        <v>360</v>
      </c>
      <c r="V9" s="4" t="s">
        <v>2285</v>
      </c>
      <c r="W9" s="264" t="s">
        <v>1677</v>
      </c>
      <c r="X9" s="47" t="s">
        <v>1670</v>
      </c>
      <c r="Y9" s="265">
        <v>42551</v>
      </c>
      <c r="Z9" s="265">
        <v>42551</v>
      </c>
    </row>
    <row r="10" spans="1:26" ht="33.75" x14ac:dyDescent="0.2">
      <c r="A10" s="5">
        <v>6</v>
      </c>
      <c r="B10" s="5" t="s">
        <v>1750</v>
      </c>
      <c r="C10" s="224" t="s">
        <v>1741</v>
      </c>
      <c r="D10" s="5" t="s">
        <v>1751</v>
      </c>
      <c r="E10" s="5" t="s">
        <v>49</v>
      </c>
      <c r="F10" s="5" t="s">
        <v>1752</v>
      </c>
      <c r="G10" s="5" t="s">
        <v>1670</v>
      </c>
      <c r="H10" s="228">
        <v>10008565610</v>
      </c>
      <c r="I10" s="252" t="s">
        <v>1671</v>
      </c>
      <c r="J10" s="253">
        <f>VLOOKUP(B10,Sheet1!A$2:C$150,3,FALSE)</f>
        <v>486484.98</v>
      </c>
      <c r="K10" s="253">
        <f>VLOOKUP(B10,Sheet1!A$2:D$150,4,FALSE)</f>
        <v>285389.90999999997</v>
      </c>
      <c r="L10" s="252">
        <v>1.7876300000000001</v>
      </c>
      <c r="M10" s="5" t="s">
        <v>1672</v>
      </c>
      <c r="N10" s="4"/>
      <c r="O10" s="4"/>
      <c r="P10" s="5" t="s">
        <v>1690</v>
      </c>
      <c r="Q10" s="5"/>
      <c r="R10" s="5"/>
      <c r="S10" s="228"/>
      <c r="T10" s="5"/>
      <c r="U10" s="47" t="s">
        <v>360</v>
      </c>
      <c r="V10" s="4" t="s">
        <v>2286</v>
      </c>
      <c r="W10" s="264" t="s">
        <v>1677</v>
      </c>
      <c r="X10" s="47" t="s">
        <v>1670</v>
      </c>
      <c r="Y10" s="265">
        <v>42551</v>
      </c>
      <c r="Z10" s="265">
        <v>42551</v>
      </c>
    </row>
    <row r="11" spans="1:26" ht="33.75" x14ac:dyDescent="0.2">
      <c r="A11" s="5">
        <v>7</v>
      </c>
      <c r="B11" s="5" t="s">
        <v>1753</v>
      </c>
      <c r="C11" s="224" t="s">
        <v>1754</v>
      </c>
      <c r="D11" s="5" t="s">
        <v>1755</v>
      </c>
      <c r="E11" s="5" t="s">
        <v>49</v>
      </c>
      <c r="F11" s="5" t="s">
        <v>1756</v>
      </c>
      <c r="G11" s="5" t="s">
        <v>1670</v>
      </c>
      <c r="H11" s="228">
        <v>100032146460</v>
      </c>
      <c r="I11" s="252" t="s">
        <v>1671</v>
      </c>
      <c r="J11" s="253">
        <f>VLOOKUP(B11,Sheet1!A$2:C$150,3,FALSE)</f>
        <v>486065.03</v>
      </c>
      <c r="K11" s="253">
        <f>VLOOKUP(B11,Sheet1!A$2:D$150,4,FALSE)</f>
        <v>285646.69</v>
      </c>
      <c r="L11" s="252">
        <v>3.7605900000000001</v>
      </c>
      <c r="M11" s="5" t="s">
        <v>1672</v>
      </c>
      <c r="N11" s="4"/>
      <c r="O11" s="4"/>
      <c r="P11" s="5"/>
      <c r="Q11" s="5"/>
      <c r="R11" s="5"/>
      <c r="S11" s="228"/>
      <c r="T11" s="5"/>
      <c r="U11" s="47" t="s">
        <v>360</v>
      </c>
      <c r="V11" s="4" t="s">
        <v>2287</v>
      </c>
      <c r="W11" s="264" t="s">
        <v>1677</v>
      </c>
      <c r="X11" s="47" t="s">
        <v>1670</v>
      </c>
      <c r="Y11" s="265">
        <v>42551</v>
      </c>
      <c r="Z11" s="265">
        <v>42551</v>
      </c>
    </row>
    <row r="12" spans="1:26" ht="56.25" x14ac:dyDescent="0.2">
      <c r="A12" s="5">
        <v>8</v>
      </c>
      <c r="B12" s="5" t="s">
        <v>1757</v>
      </c>
      <c r="C12" s="224" t="s">
        <v>1758</v>
      </c>
      <c r="D12" s="5" t="s">
        <v>1759</v>
      </c>
      <c r="E12" s="5" t="s">
        <v>49</v>
      </c>
      <c r="F12" s="5" t="s">
        <v>1760</v>
      </c>
      <c r="G12" s="5" t="s">
        <v>1670</v>
      </c>
      <c r="H12" s="228">
        <v>100030980272</v>
      </c>
      <c r="I12" s="252" t="s">
        <v>1671</v>
      </c>
      <c r="J12" s="253">
        <f>VLOOKUP(B12,Sheet1!A$2:C$150,3,FALSE)</f>
        <v>487924.75</v>
      </c>
      <c r="K12" s="253">
        <f>VLOOKUP(B12,Sheet1!A$2:D$150,4,FALSE)</f>
        <v>289631.75</v>
      </c>
      <c r="L12" s="252">
        <v>1.3782300000000001</v>
      </c>
      <c r="M12" s="5"/>
      <c r="N12" s="4"/>
      <c r="O12" s="4"/>
      <c r="P12" s="5"/>
      <c r="Q12" s="5"/>
      <c r="R12" s="5"/>
      <c r="S12" s="228"/>
      <c r="T12" s="5"/>
      <c r="U12" s="47" t="s">
        <v>1735</v>
      </c>
      <c r="V12" s="4" t="s">
        <v>2288</v>
      </c>
      <c r="W12" s="264" t="s">
        <v>1677</v>
      </c>
      <c r="X12" s="47" t="s">
        <v>1670</v>
      </c>
      <c r="Y12" s="265">
        <v>42551</v>
      </c>
      <c r="Z12" s="265">
        <v>42551</v>
      </c>
    </row>
    <row r="13" spans="1:26" ht="45" x14ac:dyDescent="0.2">
      <c r="A13" s="5">
        <v>9</v>
      </c>
      <c r="B13" s="5" t="s">
        <v>1761</v>
      </c>
      <c r="C13" s="224" t="s">
        <v>1762</v>
      </c>
      <c r="D13" s="5" t="s">
        <v>1763</v>
      </c>
      <c r="E13" s="5" t="s">
        <v>49</v>
      </c>
      <c r="F13" s="5" t="s">
        <v>1764</v>
      </c>
      <c r="G13" s="5" t="s">
        <v>1670</v>
      </c>
      <c r="H13" s="228">
        <v>100032261489</v>
      </c>
      <c r="I13" s="252" t="s">
        <v>1671</v>
      </c>
      <c r="J13" s="253">
        <f>VLOOKUP(B13,Sheet1!A$2:C$150,3,FALSE)</f>
        <v>487928.98</v>
      </c>
      <c r="K13" s="253">
        <f>VLOOKUP(B13,Sheet1!A$2:D$150,4,FALSE)</f>
        <v>290575.57</v>
      </c>
      <c r="L13" s="252">
        <v>0.23483399999999999</v>
      </c>
      <c r="M13" s="5"/>
      <c r="N13" s="4"/>
      <c r="O13" s="4"/>
      <c r="P13" s="5"/>
      <c r="Q13" s="5"/>
      <c r="R13" s="5"/>
      <c r="S13" s="228"/>
      <c r="T13" s="5"/>
      <c r="U13" s="47" t="s">
        <v>360</v>
      </c>
      <c r="V13" s="4" t="s">
        <v>2289</v>
      </c>
      <c r="W13" s="264" t="s">
        <v>1677</v>
      </c>
      <c r="X13" s="47" t="s">
        <v>1670</v>
      </c>
      <c r="Y13" s="265">
        <v>42551</v>
      </c>
      <c r="Z13" s="265">
        <v>42551</v>
      </c>
    </row>
    <row r="14" spans="1:26" ht="45" x14ac:dyDescent="0.2">
      <c r="A14" s="5">
        <v>10</v>
      </c>
      <c r="B14" s="5" t="s">
        <v>1765</v>
      </c>
      <c r="C14" s="224" t="s">
        <v>1766</v>
      </c>
      <c r="D14" s="5" t="s">
        <v>1767</v>
      </c>
      <c r="E14" s="5" t="s">
        <v>49</v>
      </c>
      <c r="F14" s="5" t="s">
        <v>1768</v>
      </c>
      <c r="G14" s="5" t="s">
        <v>1670</v>
      </c>
      <c r="H14" s="228">
        <v>200001047110</v>
      </c>
      <c r="I14" s="252" t="s">
        <v>1671</v>
      </c>
      <c r="J14" s="253">
        <f>VLOOKUP(B14,Sheet1!A$2:C$150,3,FALSE)</f>
        <v>489170.38</v>
      </c>
      <c r="K14" s="253">
        <f>VLOOKUP(B14,Sheet1!A$2:D$150,4,FALSE)</f>
        <v>291096.61</v>
      </c>
      <c r="L14" s="252">
        <v>0.52485400000000004</v>
      </c>
      <c r="M14" s="5"/>
      <c r="N14" s="4"/>
      <c r="O14" s="4"/>
      <c r="P14" s="5"/>
      <c r="Q14" s="5"/>
      <c r="R14" s="5"/>
      <c r="S14" s="228"/>
      <c r="T14" s="5"/>
      <c r="U14" s="47" t="s">
        <v>360</v>
      </c>
      <c r="V14" s="4" t="s">
        <v>2290</v>
      </c>
      <c r="W14" s="264" t="s">
        <v>1677</v>
      </c>
      <c r="X14" s="47" t="s">
        <v>1670</v>
      </c>
      <c r="Y14" s="265">
        <v>42551</v>
      </c>
      <c r="Z14" s="265">
        <v>42551</v>
      </c>
    </row>
    <row r="15" spans="1:26" ht="33.75" x14ac:dyDescent="0.2">
      <c r="A15" s="5">
        <v>11</v>
      </c>
      <c r="B15" s="5" t="s">
        <v>1769</v>
      </c>
      <c r="C15" s="224" t="s">
        <v>1770</v>
      </c>
      <c r="D15" s="5" t="s">
        <v>1771</v>
      </c>
      <c r="E15" s="5" t="s">
        <v>49</v>
      </c>
      <c r="F15" s="5" t="s">
        <v>1772</v>
      </c>
      <c r="G15" s="5" t="s">
        <v>1670</v>
      </c>
      <c r="H15" s="228">
        <v>10008565976</v>
      </c>
      <c r="I15" s="252" t="s">
        <v>1671</v>
      </c>
      <c r="J15" s="253">
        <f>VLOOKUP(B15,Sheet1!A$2:C$150,3,FALSE)</f>
        <v>489694.22</v>
      </c>
      <c r="K15" s="253">
        <f>VLOOKUP(B15,Sheet1!A$2:D$150,4,FALSE)</f>
        <v>291486.51</v>
      </c>
      <c r="L15" s="252">
        <v>0.48439599999999999</v>
      </c>
      <c r="M15" s="5"/>
      <c r="N15" s="4"/>
      <c r="O15" s="4"/>
      <c r="P15" s="5" t="s">
        <v>1690</v>
      </c>
      <c r="Q15" s="5"/>
      <c r="R15" s="5"/>
      <c r="S15" s="228"/>
      <c r="T15" s="5"/>
      <c r="U15" s="47" t="s">
        <v>360</v>
      </c>
      <c r="V15" s="4" t="s">
        <v>2291</v>
      </c>
      <c r="W15" s="264" t="s">
        <v>1677</v>
      </c>
      <c r="X15" s="47" t="s">
        <v>1670</v>
      </c>
      <c r="Y15" s="265">
        <v>42551</v>
      </c>
      <c r="Z15" s="265">
        <v>42551</v>
      </c>
    </row>
    <row r="16" spans="1:26" ht="45" x14ac:dyDescent="0.2">
      <c r="A16" s="5">
        <v>12</v>
      </c>
      <c r="B16" s="5" t="s">
        <v>1773</v>
      </c>
      <c r="C16" s="224" t="s">
        <v>1770</v>
      </c>
      <c r="D16" s="5" t="s">
        <v>1771</v>
      </c>
      <c r="E16" s="5" t="s">
        <v>49</v>
      </c>
      <c r="F16" s="5" t="s">
        <v>1772</v>
      </c>
      <c r="G16" s="5" t="s">
        <v>1670</v>
      </c>
      <c r="H16" s="228">
        <v>10008565258</v>
      </c>
      <c r="I16" s="252" t="s">
        <v>1671</v>
      </c>
      <c r="J16" s="253">
        <f>VLOOKUP(B16,Sheet1!A$2:C$150,3,FALSE)</f>
        <v>489619.18</v>
      </c>
      <c r="K16" s="253">
        <f>VLOOKUP(B16,Sheet1!A$2:D$150,4,FALSE)</f>
        <v>291362.19</v>
      </c>
      <c r="L16" s="252">
        <v>0.38604100000000002</v>
      </c>
      <c r="M16" s="5"/>
      <c r="N16" s="4"/>
      <c r="O16" s="4"/>
      <c r="P16" s="5" t="s">
        <v>1690</v>
      </c>
      <c r="Q16" s="5"/>
      <c r="R16" s="5"/>
      <c r="S16" s="228"/>
      <c r="T16" s="5"/>
      <c r="U16" s="47" t="s">
        <v>360</v>
      </c>
      <c r="V16" s="4" t="s">
        <v>2292</v>
      </c>
      <c r="W16" s="264" t="s">
        <v>1677</v>
      </c>
      <c r="X16" s="47" t="s">
        <v>1670</v>
      </c>
      <c r="Y16" s="265">
        <v>42551</v>
      </c>
      <c r="Z16" s="265">
        <v>42551</v>
      </c>
    </row>
    <row r="17" spans="1:26" ht="45" x14ac:dyDescent="0.2">
      <c r="A17" s="5">
        <v>13</v>
      </c>
      <c r="B17" s="5" t="s">
        <v>1774</v>
      </c>
      <c r="C17" s="224" t="s">
        <v>1741</v>
      </c>
      <c r="D17" s="5"/>
      <c r="E17" s="5" t="s">
        <v>49</v>
      </c>
      <c r="F17" s="5" t="s">
        <v>1775</v>
      </c>
      <c r="G17" s="5" t="s">
        <v>1670</v>
      </c>
      <c r="H17" s="228">
        <v>10006861330</v>
      </c>
      <c r="I17" s="252" t="s">
        <v>1671</v>
      </c>
      <c r="J17" s="253">
        <f>VLOOKUP(B17,Sheet1!A$2:C$150,3,FALSE)</f>
        <v>486568.59</v>
      </c>
      <c r="K17" s="253">
        <f>VLOOKUP(B17,Sheet1!A$2:D$150,4,FALSE)</f>
        <v>285479.45</v>
      </c>
      <c r="L17" s="252">
        <v>0.30042099999999999</v>
      </c>
      <c r="M17" s="5"/>
      <c r="N17" s="4"/>
      <c r="O17" s="4"/>
      <c r="P17" s="5" t="s">
        <v>1674</v>
      </c>
      <c r="Q17" s="5"/>
      <c r="R17" s="5"/>
      <c r="S17" s="228"/>
      <c r="T17" s="5"/>
      <c r="U17" s="47" t="s">
        <v>360</v>
      </c>
      <c r="V17" s="4" t="s">
        <v>2293</v>
      </c>
      <c r="W17" s="264" t="s">
        <v>1677</v>
      </c>
      <c r="X17" s="47" t="s">
        <v>1670</v>
      </c>
      <c r="Y17" s="265">
        <v>42551</v>
      </c>
      <c r="Z17" s="265">
        <v>42551</v>
      </c>
    </row>
    <row r="18" spans="1:26" ht="22.5" x14ac:dyDescent="0.2">
      <c r="A18" s="5">
        <v>14</v>
      </c>
      <c r="B18" s="5" t="s">
        <v>1776</v>
      </c>
      <c r="C18" s="224" t="s">
        <v>1777</v>
      </c>
      <c r="D18" s="5" t="s">
        <v>1778</v>
      </c>
      <c r="E18" s="5" t="s">
        <v>49</v>
      </c>
      <c r="F18" s="5" t="s">
        <v>1779</v>
      </c>
      <c r="G18" s="5" t="s">
        <v>1670</v>
      </c>
      <c r="H18" s="228">
        <v>100030979064</v>
      </c>
      <c r="I18" s="252" t="s">
        <v>1671</v>
      </c>
      <c r="J18" s="253">
        <f>VLOOKUP(B18,Sheet1!A$2:C$150,3,FALSE)</f>
        <v>488526.8</v>
      </c>
      <c r="K18" s="253">
        <f>VLOOKUP(B18,Sheet1!A$2:D$150,4,FALSE)</f>
        <v>289298.36</v>
      </c>
      <c r="L18" s="252">
        <v>0.28000399999999998</v>
      </c>
      <c r="M18" s="5"/>
      <c r="N18" s="4"/>
      <c r="O18" s="4"/>
      <c r="P18" s="5"/>
      <c r="Q18" s="5"/>
      <c r="R18" s="5"/>
      <c r="S18" s="228"/>
      <c r="T18" s="5"/>
      <c r="U18" s="47" t="s">
        <v>360</v>
      </c>
      <c r="V18" s="4" t="s">
        <v>2294</v>
      </c>
      <c r="W18" s="264" t="s">
        <v>1677</v>
      </c>
      <c r="X18" s="47" t="s">
        <v>1670</v>
      </c>
      <c r="Y18" s="265">
        <v>42551</v>
      </c>
      <c r="Z18" s="265">
        <v>42551</v>
      </c>
    </row>
    <row r="19" spans="1:26" ht="56.25" x14ac:dyDescent="0.2">
      <c r="A19" s="5">
        <v>15</v>
      </c>
      <c r="B19" s="47" t="s">
        <v>3</v>
      </c>
      <c r="C19" s="47" t="s">
        <v>1780</v>
      </c>
      <c r="D19" s="47" t="s">
        <v>59</v>
      </c>
      <c r="E19" s="47" t="s">
        <v>49</v>
      </c>
      <c r="F19" s="47" t="s">
        <v>60</v>
      </c>
      <c r="G19" s="47" t="s">
        <v>1670</v>
      </c>
      <c r="H19" s="228">
        <v>10024042922</v>
      </c>
      <c r="I19" s="252" t="s">
        <v>1671</v>
      </c>
      <c r="J19" s="253">
        <f>VLOOKUP(B19,Sheet1!A$2:C$150,3,FALSE)</f>
        <v>489672.02</v>
      </c>
      <c r="K19" s="253">
        <f>VLOOKUP(B19,Sheet1!A$2:D$150,4,FALSE)</f>
        <v>288671.46999999997</v>
      </c>
      <c r="L19" s="252">
        <v>0.252413</v>
      </c>
      <c r="M19" s="5" t="s">
        <v>1672</v>
      </c>
      <c r="N19" s="4"/>
      <c r="O19" s="4"/>
      <c r="P19" s="5"/>
      <c r="Q19" s="5"/>
      <c r="R19" s="5"/>
      <c r="S19" s="228"/>
      <c r="T19" s="5"/>
      <c r="U19" s="47" t="s">
        <v>1781</v>
      </c>
      <c r="V19" s="4" t="s">
        <v>2516</v>
      </c>
      <c r="W19" s="262" t="s">
        <v>1677</v>
      </c>
      <c r="X19" s="47" t="s">
        <v>1670</v>
      </c>
      <c r="Y19" s="265">
        <v>42551</v>
      </c>
      <c r="Z19" s="265">
        <v>42551</v>
      </c>
    </row>
    <row r="20" spans="1:26" s="181" customFormat="1" ht="33.75" x14ac:dyDescent="0.2">
      <c r="A20" s="5">
        <v>16</v>
      </c>
      <c r="B20" s="5" t="s">
        <v>1782</v>
      </c>
      <c r="C20" s="224" t="s">
        <v>55</v>
      </c>
      <c r="D20" s="5" t="s">
        <v>1783</v>
      </c>
      <c r="E20" s="5" t="s">
        <v>49</v>
      </c>
      <c r="F20" s="5" t="s">
        <v>1784</v>
      </c>
      <c r="G20" s="5" t="s">
        <v>1670</v>
      </c>
      <c r="H20" s="228">
        <v>10023800720</v>
      </c>
      <c r="I20" s="252" t="s">
        <v>1671</v>
      </c>
      <c r="J20" s="253">
        <f>VLOOKUP(B20,Sheet1!A$2:C$150,3,FALSE)</f>
        <v>487496.85</v>
      </c>
      <c r="K20" s="253">
        <f>VLOOKUP(B20,Sheet1!A$2:D$150,4,FALSE)</f>
        <v>290306.63</v>
      </c>
      <c r="L20" s="252">
        <v>0.25145899999999999</v>
      </c>
      <c r="M20" s="5"/>
      <c r="N20" s="4"/>
      <c r="O20" s="4"/>
      <c r="P20" s="5"/>
      <c r="Q20" s="5"/>
      <c r="R20" s="5"/>
      <c r="S20" s="228"/>
      <c r="T20" s="5"/>
      <c r="U20" s="47" t="s">
        <v>360</v>
      </c>
      <c r="V20" s="4" t="s">
        <v>2280</v>
      </c>
      <c r="W20" s="264" t="s">
        <v>1677</v>
      </c>
      <c r="X20" s="47" t="s">
        <v>1670</v>
      </c>
      <c r="Y20" s="263">
        <v>42551</v>
      </c>
      <c r="Z20" s="263">
        <v>42551</v>
      </c>
    </row>
    <row r="21" spans="1:26" ht="33.75" x14ac:dyDescent="0.2">
      <c r="A21" s="5">
        <v>17</v>
      </c>
      <c r="B21" s="5" t="s">
        <v>1785</v>
      </c>
      <c r="C21" s="224" t="s">
        <v>1786</v>
      </c>
      <c r="D21" s="5" t="s">
        <v>923</v>
      </c>
      <c r="E21" s="5" t="s">
        <v>49</v>
      </c>
      <c r="F21" s="5" t="s">
        <v>1787</v>
      </c>
      <c r="G21" s="5" t="s">
        <v>1670</v>
      </c>
      <c r="H21" s="228">
        <v>10024043661</v>
      </c>
      <c r="I21" s="252" t="s">
        <v>1671</v>
      </c>
      <c r="J21" s="253">
        <f>VLOOKUP(B21,Sheet1!A$2:C$150,3,FALSE)</f>
        <v>490456.05</v>
      </c>
      <c r="K21" s="253">
        <f>VLOOKUP(B21,Sheet1!A$2:D$150,4,FALSE)</f>
        <v>290585.67</v>
      </c>
      <c r="L21" s="252">
        <v>24.785</v>
      </c>
      <c r="M21" s="5"/>
      <c r="N21" s="4" t="s">
        <v>1788</v>
      </c>
      <c r="O21" s="4"/>
      <c r="P21" s="5"/>
      <c r="Q21" s="5"/>
      <c r="R21" s="5"/>
      <c r="S21" s="228"/>
      <c r="T21" s="5"/>
      <c r="U21" s="47" t="s">
        <v>360</v>
      </c>
      <c r="V21" s="4" t="s">
        <v>2295</v>
      </c>
      <c r="W21" s="264" t="s">
        <v>1677</v>
      </c>
      <c r="X21" s="47" t="s">
        <v>1670</v>
      </c>
      <c r="Y21" s="265">
        <v>42551</v>
      </c>
      <c r="Z21" s="265">
        <v>42551</v>
      </c>
    </row>
    <row r="22" spans="1:26" ht="33.75" x14ac:dyDescent="0.2">
      <c r="A22" s="5">
        <v>18</v>
      </c>
      <c r="B22" s="47" t="s">
        <v>5</v>
      </c>
      <c r="C22" s="47" t="s">
        <v>377</v>
      </c>
      <c r="D22" s="47" t="s">
        <v>378</v>
      </c>
      <c r="E22" s="47" t="s">
        <v>49</v>
      </c>
      <c r="F22" s="47" t="s">
        <v>72</v>
      </c>
      <c r="G22" s="47" t="s">
        <v>1670</v>
      </c>
      <c r="H22" s="228">
        <v>200002779285</v>
      </c>
      <c r="I22" s="252" t="s">
        <v>1671</v>
      </c>
      <c r="J22" s="253">
        <f>VLOOKUP(B22,Sheet1!A$2:C$150,3,FALSE)</f>
        <v>487593.33</v>
      </c>
      <c r="K22" s="253">
        <f>VLOOKUP(B22,Sheet1!A$2:D$150,4,FALSE)</f>
        <v>288119.28999999998</v>
      </c>
      <c r="L22" s="252">
        <v>0.612904</v>
      </c>
      <c r="M22" s="5" t="s">
        <v>1672</v>
      </c>
      <c r="N22" s="4"/>
      <c r="O22" s="4"/>
      <c r="P22" s="5"/>
      <c r="Q22" s="5"/>
      <c r="R22" s="5"/>
      <c r="S22" s="228"/>
      <c r="T22" s="5"/>
      <c r="U22" s="47" t="s">
        <v>1789</v>
      </c>
      <c r="V22" s="4" t="s">
        <v>2517</v>
      </c>
      <c r="W22" s="262" t="s">
        <v>1677</v>
      </c>
      <c r="X22" s="47" t="s">
        <v>1670</v>
      </c>
      <c r="Y22" s="265">
        <v>42551</v>
      </c>
      <c r="Z22" s="265">
        <v>42551</v>
      </c>
    </row>
    <row r="23" spans="1:26" ht="45" x14ac:dyDescent="0.2">
      <c r="A23" s="5">
        <v>19</v>
      </c>
      <c r="B23" s="47" t="s">
        <v>11</v>
      </c>
      <c r="C23" s="47" t="s">
        <v>1790</v>
      </c>
      <c r="D23" s="47" t="s">
        <v>71</v>
      </c>
      <c r="E23" s="47" t="s">
        <v>49</v>
      </c>
      <c r="F23" s="47" t="s">
        <v>78</v>
      </c>
      <c r="G23" s="47" t="s">
        <v>1670</v>
      </c>
      <c r="H23" s="228">
        <v>10008559881</v>
      </c>
      <c r="I23" s="252" t="s">
        <v>1671</v>
      </c>
      <c r="J23" s="253">
        <f>VLOOKUP(B23,Sheet1!A$2:C$150,3,FALSE)</f>
        <v>489374.37</v>
      </c>
      <c r="K23" s="253">
        <f>VLOOKUP(B23,Sheet1!A$2:D$150,4,FALSE)</f>
        <v>290154.49</v>
      </c>
      <c r="L23" s="252">
        <v>9.7194800000000008</v>
      </c>
      <c r="M23" s="5" t="s">
        <v>1672</v>
      </c>
      <c r="N23" s="4"/>
      <c r="O23" s="4" t="s">
        <v>1791</v>
      </c>
      <c r="P23" s="5"/>
      <c r="Q23" s="5"/>
      <c r="R23" s="5"/>
      <c r="S23" s="228"/>
      <c r="T23" s="5"/>
      <c r="U23" s="47" t="s">
        <v>1792</v>
      </c>
      <c r="V23" s="4" t="s">
        <v>2518</v>
      </c>
      <c r="W23" s="262" t="s">
        <v>1677</v>
      </c>
      <c r="X23" s="47" t="s">
        <v>1670</v>
      </c>
      <c r="Y23" s="265">
        <v>42551</v>
      </c>
      <c r="Z23" s="265">
        <v>42551</v>
      </c>
    </row>
    <row r="24" spans="1:26" ht="67.5" x14ac:dyDescent="0.2">
      <c r="A24" s="5">
        <v>20</v>
      </c>
      <c r="B24" s="5" t="s">
        <v>1793</v>
      </c>
      <c r="C24" s="224" t="s">
        <v>908</v>
      </c>
      <c r="D24" s="5"/>
      <c r="E24" s="5" t="s">
        <v>49</v>
      </c>
      <c r="F24" s="5" t="s">
        <v>1794</v>
      </c>
      <c r="G24" s="5" t="s">
        <v>1670</v>
      </c>
      <c r="H24" s="228">
        <v>10006865061</v>
      </c>
      <c r="I24" s="252" t="s">
        <v>1671</v>
      </c>
      <c r="J24" s="253">
        <f>VLOOKUP(B24,Sheet1!A$2:C$150,3,FALSE)</f>
        <v>488342.99</v>
      </c>
      <c r="K24" s="253">
        <f>VLOOKUP(B24,Sheet1!A$2:D$150,4,FALSE)</f>
        <v>288467.67</v>
      </c>
      <c r="L24" s="252">
        <v>0.63070499999999996</v>
      </c>
      <c r="M24" s="5"/>
      <c r="N24" s="4"/>
      <c r="O24" s="4"/>
      <c r="P24" s="5"/>
      <c r="Q24" s="5"/>
      <c r="R24" s="5"/>
      <c r="S24" s="228"/>
      <c r="T24" s="5"/>
      <c r="U24" s="47" t="s">
        <v>360</v>
      </c>
      <c r="V24" s="4" t="s">
        <v>2296</v>
      </c>
      <c r="W24" s="264" t="s">
        <v>1677</v>
      </c>
      <c r="X24" s="47" t="s">
        <v>1670</v>
      </c>
      <c r="Y24" s="265">
        <v>42551</v>
      </c>
      <c r="Z24" s="265">
        <v>42551</v>
      </c>
    </row>
    <row r="25" spans="1:26" ht="33.75" x14ac:dyDescent="0.2">
      <c r="A25" s="5">
        <v>21</v>
      </c>
      <c r="B25" s="5" t="s">
        <v>1795</v>
      </c>
      <c r="C25" s="227" t="s">
        <v>917</v>
      </c>
      <c r="D25" s="5"/>
      <c r="E25" s="5" t="s">
        <v>49</v>
      </c>
      <c r="F25" s="5" t="s">
        <v>1796</v>
      </c>
      <c r="G25" s="5" t="s">
        <v>1670</v>
      </c>
      <c r="H25" s="228">
        <v>10008565889</v>
      </c>
      <c r="I25" s="252" t="s">
        <v>1671</v>
      </c>
      <c r="J25" s="253">
        <f>VLOOKUP(B25,Sheet1!A$2:C$150,3,FALSE)</f>
        <v>489813.51</v>
      </c>
      <c r="K25" s="253">
        <f>VLOOKUP(B25,Sheet1!A$2:D$150,4,FALSE)</f>
        <v>290720.46000000002</v>
      </c>
      <c r="L25" s="252">
        <v>14.676500000000001</v>
      </c>
      <c r="M25" s="5"/>
      <c r="N25" s="4" t="s">
        <v>2361</v>
      </c>
      <c r="O25" s="4"/>
      <c r="P25" s="5"/>
      <c r="Q25" s="5"/>
      <c r="R25" s="5"/>
      <c r="S25" s="228"/>
      <c r="T25" s="5"/>
      <c r="U25" s="47" t="s">
        <v>360</v>
      </c>
      <c r="V25" s="4" t="s">
        <v>1797</v>
      </c>
      <c r="W25" s="264" t="s">
        <v>1677</v>
      </c>
      <c r="X25" s="47" t="s">
        <v>1670</v>
      </c>
      <c r="Y25" s="265">
        <v>42551</v>
      </c>
      <c r="Z25" s="265">
        <v>42551</v>
      </c>
    </row>
    <row r="26" spans="1:26" ht="33.75" x14ac:dyDescent="0.2">
      <c r="A26" s="5">
        <v>22</v>
      </c>
      <c r="B26" s="5" t="s">
        <v>1798</v>
      </c>
      <c r="C26" s="224" t="s">
        <v>920</v>
      </c>
      <c r="D26" s="5"/>
      <c r="E26" s="5" t="s">
        <v>49</v>
      </c>
      <c r="F26" s="5" t="s">
        <v>1799</v>
      </c>
      <c r="G26" s="5" t="s">
        <v>1670</v>
      </c>
      <c r="H26" s="228">
        <v>999000031535</v>
      </c>
      <c r="I26" s="252" t="s">
        <v>1671</v>
      </c>
      <c r="J26" s="253">
        <f>VLOOKUP(B26,Sheet1!A$2:C$150,3,FALSE)</f>
        <v>489753.82</v>
      </c>
      <c r="K26" s="253">
        <f>VLOOKUP(B26,Sheet1!A$2:D$150,4,FALSE)</f>
        <v>289908.19</v>
      </c>
      <c r="L26" s="252">
        <v>8.9509100000000004</v>
      </c>
      <c r="M26" s="5"/>
      <c r="N26" s="4"/>
      <c r="O26" s="4"/>
      <c r="P26" s="5"/>
      <c r="Q26" s="5"/>
      <c r="R26" s="5"/>
      <c r="S26" s="228"/>
      <c r="T26" s="5"/>
      <c r="U26" s="47" t="s">
        <v>360</v>
      </c>
      <c r="V26" s="4" t="s">
        <v>1800</v>
      </c>
      <c r="W26" s="264" t="s">
        <v>1677</v>
      </c>
      <c r="X26" s="47" t="s">
        <v>1670</v>
      </c>
      <c r="Y26" s="265">
        <v>42551</v>
      </c>
      <c r="Z26" s="265">
        <v>42551</v>
      </c>
    </row>
    <row r="27" spans="1:26" s="181" customFormat="1" ht="56.25" x14ac:dyDescent="0.2">
      <c r="A27" s="5">
        <v>23</v>
      </c>
      <c r="B27" s="5" t="s">
        <v>1801</v>
      </c>
      <c r="C27" s="227" t="s">
        <v>923</v>
      </c>
      <c r="D27" s="5"/>
      <c r="E27" s="5" t="s">
        <v>49</v>
      </c>
      <c r="F27" s="5" t="s">
        <v>1802</v>
      </c>
      <c r="G27" s="5" t="s">
        <v>1670</v>
      </c>
      <c r="H27" s="228">
        <v>100032146212</v>
      </c>
      <c r="I27" s="252" t="s">
        <v>1671</v>
      </c>
      <c r="J27" s="253">
        <f>VLOOKUP(B27,Sheet1!A$2:C$150,3,FALSE)</f>
        <v>489993.6</v>
      </c>
      <c r="K27" s="253">
        <f>VLOOKUP(B27,Sheet1!A$2:D$150,4,FALSE)</f>
        <v>290181.12</v>
      </c>
      <c r="L27" s="252">
        <v>3.1920000000000002</v>
      </c>
      <c r="M27" s="5" t="s">
        <v>1396</v>
      </c>
      <c r="N27" s="4" t="s">
        <v>1803</v>
      </c>
      <c r="O27" s="4"/>
      <c r="P27" s="5"/>
      <c r="Q27" s="5"/>
      <c r="R27" s="5"/>
      <c r="S27" s="228"/>
      <c r="T27" s="5"/>
      <c r="U27" s="5" t="s">
        <v>360</v>
      </c>
      <c r="V27" s="4" t="s">
        <v>2298</v>
      </c>
      <c r="W27" s="264" t="s">
        <v>1677</v>
      </c>
      <c r="X27" s="47" t="s">
        <v>1670</v>
      </c>
      <c r="Y27" s="263">
        <v>42551</v>
      </c>
      <c r="Z27" s="263">
        <v>42551</v>
      </c>
    </row>
    <row r="28" spans="1:26" ht="33.75" x14ac:dyDescent="0.2">
      <c r="A28" s="5">
        <v>24</v>
      </c>
      <c r="B28" s="5" t="s">
        <v>1804</v>
      </c>
      <c r="C28" s="224" t="s">
        <v>926</v>
      </c>
      <c r="D28" s="5"/>
      <c r="E28" s="5" t="s">
        <v>49</v>
      </c>
      <c r="F28" s="5" t="s">
        <v>1805</v>
      </c>
      <c r="G28" s="5" t="s">
        <v>1670</v>
      </c>
      <c r="H28" s="228">
        <v>10008565375</v>
      </c>
      <c r="I28" s="252" t="s">
        <v>1671</v>
      </c>
      <c r="J28" s="253">
        <f>VLOOKUP(B28,Sheet1!A$2:C$150,3,FALSE)</f>
        <v>489445.97</v>
      </c>
      <c r="K28" s="253">
        <f>VLOOKUP(B28,Sheet1!A$2:D$150,4,FALSE)</f>
        <v>289339.2</v>
      </c>
      <c r="L28" s="252">
        <v>0.81309399999999998</v>
      </c>
      <c r="M28" s="5"/>
      <c r="N28" s="4" t="s">
        <v>1806</v>
      </c>
      <c r="O28" s="4"/>
      <c r="P28" s="5"/>
      <c r="Q28" s="5"/>
      <c r="R28" s="5"/>
      <c r="S28" s="228"/>
      <c r="T28" s="5"/>
      <c r="U28" s="47" t="s">
        <v>360</v>
      </c>
      <c r="V28" s="4" t="s">
        <v>2299</v>
      </c>
      <c r="W28" s="264" t="s">
        <v>1677</v>
      </c>
      <c r="X28" s="47" t="s">
        <v>1670</v>
      </c>
      <c r="Y28" s="265">
        <v>42551</v>
      </c>
      <c r="Z28" s="265">
        <v>42551</v>
      </c>
    </row>
    <row r="29" spans="1:26" ht="45" x14ac:dyDescent="0.2">
      <c r="A29" s="5">
        <v>25</v>
      </c>
      <c r="B29" s="5" t="s">
        <v>1807</v>
      </c>
      <c r="C29" s="224" t="s">
        <v>928</v>
      </c>
      <c r="D29" s="5"/>
      <c r="E29" s="5" t="s">
        <v>49</v>
      </c>
      <c r="F29" s="5" t="s">
        <v>1802</v>
      </c>
      <c r="G29" s="5" t="s">
        <v>1670</v>
      </c>
      <c r="H29" s="228">
        <v>100032146134</v>
      </c>
      <c r="I29" s="252" t="s">
        <v>1671</v>
      </c>
      <c r="J29" s="253">
        <f>VLOOKUP(B29,Sheet1!A$2:C$150,3,FALSE)</f>
        <v>490135</v>
      </c>
      <c r="K29" s="253">
        <f>VLOOKUP(B29,Sheet1!A$2:D$150,4,FALSE)</f>
        <v>290217.18</v>
      </c>
      <c r="L29" s="252">
        <v>1.05504</v>
      </c>
      <c r="M29" s="5" t="s">
        <v>1689</v>
      </c>
      <c r="N29" s="4" t="s">
        <v>1808</v>
      </c>
      <c r="O29" s="4"/>
      <c r="P29" s="5"/>
      <c r="Q29" s="5"/>
      <c r="R29" s="5"/>
      <c r="S29" s="228"/>
      <c r="T29" s="5"/>
      <c r="U29" s="47" t="s">
        <v>360</v>
      </c>
      <c r="V29" s="4" t="s">
        <v>2300</v>
      </c>
      <c r="W29" s="264" t="s">
        <v>1677</v>
      </c>
      <c r="X29" s="47" t="s">
        <v>1670</v>
      </c>
      <c r="Y29" s="265">
        <v>42551</v>
      </c>
      <c r="Z29" s="265">
        <v>42551</v>
      </c>
    </row>
    <row r="30" spans="1:26" ht="22.5" x14ac:dyDescent="0.2">
      <c r="A30" s="5">
        <v>26</v>
      </c>
      <c r="B30" s="5" t="s">
        <v>1809</v>
      </c>
      <c r="C30" s="224" t="s">
        <v>862</v>
      </c>
      <c r="D30" s="5" t="s">
        <v>135</v>
      </c>
      <c r="E30" s="5" t="s">
        <v>49</v>
      </c>
      <c r="F30" s="5" t="s">
        <v>1810</v>
      </c>
      <c r="G30" s="5" t="s">
        <v>1670</v>
      </c>
      <c r="H30" s="228">
        <v>100032146523</v>
      </c>
      <c r="I30" s="252" t="s">
        <v>1671</v>
      </c>
      <c r="J30" s="253">
        <f>VLOOKUP(B30,Sheet1!A$2:C$150,3,FALSE)</f>
        <v>487926.37</v>
      </c>
      <c r="K30" s="253">
        <f>VLOOKUP(B30,Sheet1!A$2:D$150,4,FALSE)</f>
        <v>287577.40000000002</v>
      </c>
      <c r="L30" s="252">
        <v>9.1249999999999998E-2</v>
      </c>
      <c r="M30" s="5"/>
      <c r="N30" s="4"/>
      <c r="O30" s="4"/>
      <c r="P30" s="5"/>
      <c r="Q30" s="5"/>
      <c r="R30" s="5"/>
      <c r="S30" s="228"/>
      <c r="T30" s="5"/>
      <c r="U30" s="47" t="s">
        <v>360</v>
      </c>
      <c r="V30" s="4" t="s">
        <v>2301</v>
      </c>
      <c r="W30" s="264" t="s">
        <v>1677</v>
      </c>
      <c r="X30" s="47" t="s">
        <v>1670</v>
      </c>
      <c r="Y30" s="265">
        <v>42551</v>
      </c>
      <c r="Z30" s="265">
        <v>42551</v>
      </c>
    </row>
    <row r="31" spans="1:26" ht="45" x14ac:dyDescent="0.2">
      <c r="A31" s="5">
        <v>27</v>
      </c>
      <c r="B31" s="5" t="s">
        <v>1812</v>
      </c>
      <c r="C31" s="224" t="s">
        <v>1813</v>
      </c>
      <c r="D31" s="5" t="s">
        <v>1814</v>
      </c>
      <c r="E31" s="5" t="s">
        <v>49</v>
      </c>
      <c r="F31" s="5" t="s">
        <v>1802</v>
      </c>
      <c r="G31" s="5" t="s">
        <v>1670</v>
      </c>
      <c r="H31" s="228">
        <v>200002779280</v>
      </c>
      <c r="I31" s="252" t="s">
        <v>1671</v>
      </c>
      <c r="J31" s="253">
        <f>VLOOKUP(B31,Sheet1!A$2:C$150,3,FALSE)</f>
        <v>490519.22</v>
      </c>
      <c r="K31" s="253">
        <f>VLOOKUP(B31,Sheet1!A$2:D$150,4,FALSE)</f>
        <v>290330.65000000002</v>
      </c>
      <c r="L31" s="252">
        <v>0.78404300000000005</v>
      </c>
      <c r="M31" s="5"/>
      <c r="N31" s="4" t="s">
        <v>1815</v>
      </c>
      <c r="O31" s="4"/>
      <c r="P31" s="5"/>
      <c r="Q31" s="5"/>
      <c r="R31" s="5"/>
      <c r="S31" s="228"/>
      <c r="T31" s="5"/>
      <c r="U31" s="47" t="s">
        <v>360</v>
      </c>
      <c r="V31" s="4" t="s">
        <v>2302</v>
      </c>
      <c r="W31" s="264" t="s">
        <v>1677</v>
      </c>
      <c r="X31" s="47" t="s">
        <v>1670</v>
      </c>
      <c r="Y31" s="265">
        <v>42551</v>
      </c>
      <c r="Z31" s="265">
        <v>42551</v>
      </c>
    </row>
    <row r="32" spans="1:26" ht="22.5" x14ac:dyDescent="0.2">
      <c r="A32" s="5">
        <v>28</v>
      </c>
      <c r="B32" s="5" t="s">
        <v>1816</v>
      </c>
      <c r="C32" s="224" t="s">
        <v>1817</v>
      </c>
      <c r="D32" s="5" t="s">
        <v>392</v>
      </c>
      <c r="E32" s="5" t="s">
        <v>49</v>
      </c>
      <c r="F32" s="5" t="s">
        <v>1818</v>
      </c>
      <c r="G32" s="5" t="s">
        <v>1670</v>
      </c>
      <c r="H32" s="228">
        <v>100030982140</v>
      </c>
      <c r="I32" s="252" t="s">
        <v>1671</v>
      </c>
      <c r="J32" s="253">
        <f>VLOOKUP(B32,Sheet1!A$2:C$150,3,FALSE)</f>
        <v>487813.31</v>
      </c>
      <c r="K32" s="253">
        <f>VLOOKUP(B32,Sheet1!A$2:D$150,4,FALSE)</f>
        <v>288097.56</v>
      </c>
      <c r="L32" s="252">
        <v>0.19406000000000001</v>
      </c>
      <c r="M32" s="5"/>
      <c r="N32" s="4"/>
      <c r="O32" s="4"/>
      <c r="P32" s="5"/>
      <c r="Q32" s="5"/>
      <c r="R32" s="5"/>
      <c r="S32" s="228"/>
      <c r="T32" s="5"/>
      <c r="U32" s="47" t="s">
        <v>360</v>
      </c>
      <c r="V32" s="4" t="s">
        <v>2297</v>
      </c>
      <c r="W32" s="264" t="s">
        <v>1677</v>
      </c>
      <c r="X32" s="47" t="s">
        <v>1670</v>
      </c>
      <c r="Y32" s="265">
        <v>42551</v>
      </c>
      <c r="Z32" s="265">
        <v>42551</v>
      </c>
    </row>
    <row r="33" spans="1:26" ht="22.5" x14ac:dyDescent="0.2">
      <c r="A33" s="5">
        <v>29</v>
      </c>
      <c r="B33" s="5" t="s">
        <v>1819</v>
      </c>
      <c r="C33" s="224" t="s">
        <v>1820</v>
      </c>
      <c r="D33" s="5" t="s">
        <v>1821</v>
      </c>
      <c r="E33" s="5" t="s">
        <v>49</v>
      </c>
      <c r="F33" s="5" t="s">
        <v>1822</v>
      </c>
      <c r="G33" s="5" t="s">
        <v>1670</v>
      </c>
      <c r="H33" s="228">
        <v>10024042355</v>
      </c>
      <c r="I33" s="252" t="s">
        <v>1671</v>
      </c>
      <c r="J33" s="253">
        <f>VLOOKUP(B33,Sheet1!A$2:C$150,3,FALSE)</f>
        <v>488051.3</v>
      </c>
      <c r="K33" s="253">
        <f>VLOOKUP(B33,Sheet1!A$2:D$150,4,FALSE)</f>
        <v>288840.17</v>
      </c>
      <c r="L33" s="252">
        <v>0.25369999999999998</v>
      </c>
      <c r="M33" s="5"/>
      <c r="N33" s="4"/>
      <c r="O33" s="4"/>
      <c r="P33" s="5"/>
      <c r="Q33" s="5"/>
      <c r="R33" s="5"/>
      <c r="S33" s="228"/>
      <c r="T33" s="5"/>
      <c r="U33" s="47" t="s">
        <v>360</v>
      </c>
      <c r="V33" s="4" t="s">
        <v>2303</v>
      </c>
      <c r="W33" s="264" t="s">
        <v>1677</v>
      </c>
      <c r="X33" s="47" t="s">
        <v>1670</v>
      </c>
      <c r="Y33" s="265">
        <v>42551</v>
      </c>
      <c r="Z33" s="265">
        <v>42551</v>
      </c>
    </row>
    <row r="34" spans="1:26" ht="56.25" x14ac:dyDescent="0.2">
      <c r="A34" s="5">
        <v>30</v>
      </c>
      <c r="B34" s="5" t="s">
        <v>1823</v>
      </c>
      <c r="C34" s="224" t="s">
        <v>1824</v>
      </c>
      <c r="D34" s="5" t="s">
        <v>1825</v>
      </c>
      <c r="E34" s="5" t="s">
        <v>96</v>
      </c>
      <c r="F34" s="5" t="s">
        <v>1826</v>
      </c>
      <c r="G34" s="5" t="s">
        <v>1701</v>
      </c>
      <c r="H34" s="228">
        <v>100031060670</v>
      </c>
      <c r="I34" s="252" t="s">
        <v>1671</v>
      </c>
      <c r="J34" s="253">
        <f>VLOOKUP(B34,Sheet1!A$2:C$150,3,FALSE)</f>
        <v>480220.21</v>
      </c>
      <c r="K34" s="253">
        <f>VLOOKUP(B34,Sheet1!A$2:D$150,4,FALSE)</f>
        <v>283437.76</v>
      </c>
      <c r="L34" s="252">
        <v>1.23194</v>
      </c>
      <c r="M34" s="5" t="s">
        <v>1672</v>
      </c>
      <c r="N34" s="4" t="s">
        <v>2360</v>
      </c>
      <c r="O34" s="4"/>
      <c r="P34" s="5"/>
      <c r="Q34" s="5"/>
      <c r="R34" s="5"/>
      <c r="S34" s="228"/>
      <c r="T34" s="5"/>
      <c r="U34" s="47"/>
      <c r="V34" s="4" t="s">
        <v>2335</v>
      </c>
      <c r="W34" s="264" t="s">
        <v>1703</v>
      </c>
      <c r="X34" s="47" t="s">
        <v>1701</v>
      </c>
      <c r="Y34" s="265">
        <v>42551</v>
      </c>
      <c r="Z34" s="265">
        <v>42551</v>
      </c>
    </row>
    <row r="35" spans="1:26" ht="33.75" x14ac:dyDescent="0.2">
      <c r="A35" s="5">
        <v>31</v>
      </c>
      <c r="B35" s="5" t="s">
        <v>1827</v>
      </c>
      <c r="C35" s="224" t="s">
        <v>1828</v>
      </c>
      <c r="D35" s="5" t="s">
        <v>1829</v>
      </c>
      <c r="E35" s="5" t="s">
        <v>81</v>
      </c>
      <c r="F35" s="5" t="s">
        <v>1830</v>
      </c>
      <c r="G35" s="5" t="s">
        <v>1701</v>
      </c>
      <c r="H35" s="228">
        <v>10007871808</v>
      </c>
      <c r="I35" s="252" t="s">
        <v>1671</v>
      </c>
      <c r="J35" s="253">
        <f>VLOOKUP(B35,Sheet1!A$2:C$150,3,FALSE)</f>
        <v>487444.72</v>
      </c>
      <c r="K35" s="253">
        <f>VLOOKUP(B35,Sheet1!A$2:D$150,4,FALSE)</f>
        <v>279197.77</v>
      </c>
      <c r="L35" s="252">
        <v>0.64549000000000001</v>
      </c>
      <c r="M35" s="5"/>
      <c r="N35" s="4" t="s">
        <v>1831</v>
      </c>
      <c r="O35" s="4"/>
      <c r="P35" s="5"/>
      <c r="Q35" s="5"/>
      <c r="R35" s="5"/>
      <c r="S35" s="228"/>
      <c r="T35" s="5"/>
      <c r="U35" s="47" t="s">
        <v>360</v>
      </c>
      <c r="V35" s="4" t="s">
        <v>1832</v>
      </c>
      <c r="W35" s="264" t="s">
        <v>1703</v>
      </c>
      <c r="X35" s="47" t="s">
        <v>1701</v>
      </c>
      <c r="Y35" s="265">
        <v>42551</v>
      </c>
      <c r="Z35" s="265">
        <v>42551</v>
      </c>
    </row>
    <row r="36" spans="1:26" s="181" customFormat="1" ht="22.5" x14ac:dyDescent="0.2">
      <c r="A36" s="5">
        <v>32</v>
      </c>
      <c r="B36" s="5" t="s">
        <v>1833</v>
      </c>
      <c r="C36" s="224" t="s">
        <v>1834</v>
      </c>
      <c r="D36" s="5" t="s">
        <v>1835</v>
      </c>
      <c r="E36" s="5" t="s">
        <v>769</v>
      </c>
      <c r="F36" s="5" t="s">
        <v>1836</v>
      </c>
      <c r="G36" s="5" t="s">
        <v>1701</v>
      </c>
      <c r="H36" s="228">
        <v>100032143435</v>
      </c>
      <c r="I36" s="252" t="s">
        <v>1671</v>
      </c>
      <c r="J36" s="253">
        <f>VLOOKUP(B36,Sheet1!A$2:C$150,3,FALSE)</f>
        <v>489528.5</v>
      </c>
      <c r="K36" s="253">
        <f>VLOOKUP(B36,Sheet1!A$2:D$150,4,FALSE)</f>
        <v>277994.59999999998</v>
      </c>
      <c r="L36" s="252">
        <v>0.30794899999999997</v>
      </c>
      <c r="M36" s="5"/>
      <c r="N36" s="4"/>
      <c r="O36" s="4"/>
      <c r="P36" s="5"/>
      <c r="Q36" s="5"/>
      <c r="R36" s="5"/>
      <c r="S36" s="228"/>
      <c r="T36" s="5"/>
      <c r="U36" s="5" t="s">
        <v>360</v>
      </c>
      <c r="V36" s="4" t="s">
        <v>1837</v>
      </c>
      <c r="W36" s="264" t="s">
        <v>1703</v>
      </c>
      <c r="X36" s="5" t="s">
        <v>1701</v>
      </c>
      <c r="Y36" s="263">
        <v>42551</v>
      </c>
      <c r="Z36" s="263">
        <v>42551</v>
      </c>
    </row>
    <row r="37" spans="1:26" x14ac:dyDescent="0.2">
      <c r="A37" s="5">
        <v>33</v>
      </c>
      <c r="B37" s="5" t="s">
        <v>1838</v>
      </c>
      <c r="C37" s="224" t="s">
        <v>1839</v>
      </c>
      <c r="D37" s="5" t="s">
        <v>1840</v>
      </c>
      <c r="E37" s="5" t="s">
        <v>88</v>
      </c>
      <c r="F37" s="5" t="s">
        <v>1841</v>
      </c>
      <c r="G37" s="5" t="s">
        <v>1701</v>
      </c>
      <c r="H37" s="228">
        <v>10007871821</v>
      </c>
      <c r="I37" s="252" t="s">
        <v>1671</v>
      </c>
      <c r="J37" s="253">
        <f>VLOOKUP(B37,Sheet1!A$2:C$150,3,FALSE)</f>
        <v>481310.86</v>
      </c>
      <c r="K37" s="253">
        <f>VLOOKUP(B37,Sheet1!A$2:D$150,4,FALSE)</f>
        <v>281298.40000000002</v>
      </c>
      <c r="L37" s="252">
        <v>0.21393100000000001</v>
      </c>
      <c r="M37" s="5"/>
      <c r="N37" s="4"/>
      <c r="O37" s="4"/>
      <c r="P37" s="5"/>
      <c r="Q37" s="5"/>
      <c r="R37" s="5"/>
      <c r="S37" s="228"/>
      <c r="T37" s="5"/>
      <c r="U37" s="47" t="s">
        <v>360</v>
      </c>
      <c r="V37" s="4" t="s">
        <v>1811</v>
      </c>
      <c r="W37" s="264" t="s">
        <v>1703</v>
      </c>
      <c r="X37" s="47" t="s">
        <v>1701</v>
      </c>
      <c r="Y37" s="265">
        <v>42551</v>
      </c>
      <c r="Z37" s="265">
        <v>42551</v>
      </c>
    </row>
    <row r="38" spans="1:26" ht="22.5" x14ac:dyDescent="0.2">
      <c r="A38" s="5">
        <v>34</v>
      </c>
      <c r="B38" s="5" t="s">
        <v>1842</v>
      </c>
      <c r="C38" s="224" t="s">
        <v>1843</v>
      </c>
      <c r="D38" s="5" t="s">
        <v>1844</v>
      </c>
      <c r="E38" s="5" t="s">
        <v>81</v>
      </c>
      <c r="F38" s="5" t="s">
        <v>1845</v>
      </c>
      <c r="G38" s="5" t="s">
        <v>1701</v>
      </c>
      <c r="H38" s="228">
        <v>100031072561</v>
      </c>
      <c r="I38" s="252" t="s">
        <v>1671</v>
      </c>
      <c r="J38" s="253">
        <f>VLOOKUP(B38,Sheet1!A$2:C$150,3,FALSE)</f>
        <v>486412.52</v>
      </c>
      <c r="K38" s="253">
        <f>VLOOKUP(B38,Sheet1!A$2:D$150,4,FALSE)</f>
        <v>279632.8</v>
      </c>
      <c r="L38" s="252">
        <v>0.47762199999999999</v>
      </c>
      <c r="M38" s="5" t="s">
        <v>1672</v>
      </c>
      <c r="N38" s="4"/>
      <c r="O38" s="4"/>
      <c r="P38" s="5"/>
      <c r="Q38" s="5"/>
      <c r="R38" s="5"/>
      <c r="S38" s="228"/>
      <c r="T38" s="5"/>
      <c r="U38" s="47" t="s">
        <v>360</v>
      </c>
      <c r="V38" s="4" t="s">
        <v>1846</v>
      </c>
      <c r="W38" s="264" t="s">
        <v>1703</v>
      </c>
      <c r="X38" s="47" t="s">
        <v>1701</v>
      </c>
      <c r="Y38" s="265">
        <v>42551</v>
      </c>
      <c r="Z38" s="265">
        <v>42551</v>
      </c>
    </row>
    <row r="39" spans="1:26" ht="33.75" x14ac:dyDescent="0.2">
      <c r="A39" s="5">
        <v>35</v>
      </c>
      <c r="B39" s="5" t="s">
        <v>1847</v>
      </c>
      <c r="C39" s="224" t="s">
        <v>1848</v>
      </c>
      <c r="D39" s="5" t="s">
        <v>1849</v>
      </c>
      <c r="E39" s="5" t="s">
        <v>934</v>
      </c>
      <c r="F39" s="5" t="s">
        <v>1850</v>
      </c>
      <c r="G39" s="5" t="s">
        <v>1701</v>
      </c>
      <c r="H39" s="228">
        <v>200002140834</v>
      </c>
      <c r="I39" s="252" t="s">
        <v>1671</v>
      </c>
      <c r="J39" s="253">
        <f>VLOOKUP(B39,Sheet1!A$2:C$150,3,FALSE)</f>
        <v>489723.21</v>
      </c>
      <c r="K39" s="253">
        <f>VLOOKUP(B39,Sheet1!A$2:D$150,4,FALSE)</f>
        <v>282711.02</v>
      </c>
      <c r="L39" s="252">
        <v>1.6883699999999999</v>
      </c>
      <c r="M39" s="5" t="s">
        <v>1672</v>
      </c>
      <c r="N39" s="4" t="s">
        <v>1851</v>
      </c>
      <c r="O39" s="4"/>
      <c r="P39" s="5"/>
      <c r="Q39" s="5"/>
      <c r="R39" s="5"/>
      <c r="S39" s="228"/>
      <c r="T39" s="5"/>
      <c r="U39" s="47" t="s">
        <v>360</v>
      </c>
      <c r="V39" s="4" t="s">
        <v>1852</v>
      </c>
      <c r="W39" s="264" t="s">
        <v>1703</v>
      </c>
      <c r="X39" s="47" t="s">
        <v>1701</v>
      </c>
      <c r="Y39" s="265">
        <v>42551</v>
      </c>
      <c r="Z39" s="265">
        <v>42551</v>
      </c>
    </row>
    <row r="40" spans="1:26" ht="33.75" x14ac:dyDescent="0.2">
      <c r="A40" s="5">
        <v>36</v>
      </c>
      <c r="B40" s="5" t="s">
        <v>1853</v>
      </c>
      <c r="C40" s="224" t="s">
        <v>1854</v>
      </c>
      <c r="D40" s="5" t="s">
        <v>1855</v>
      </c>
      <c r="E40" s="5" t="s">
        <v>81</v>
      </c>
      <c r="F40" s="5" t="s">
        <v>1856</v>
      </c>
      <c r="G40" s="5" t="s">
        <v>1701</v>
      </c>
      <c r="H40" s="228">
        <v>10007874717</v>
      </c>
      <c r="I40" s="252" t="s">
        <v>1671</v>
      </c>
      <c r="J40" s="253">
        <f>VLOOKUP(B40,Sheet1!A$2:C$150,3,FALSE)</f>
        <v>488725.12</v>
      </c>
      <c r="K40" s="253">
        <f>VLOOKUP(B40,Sheet1!A$2:D$150,4,FALSE)</f>
        <v>277365.09000000003</v>
      </c>
      <c r="L40" s="252">
        <v>3.0525099999999998</v>
      </c>
      <c r="M40" s="5"/>
      <c r="N40" s="4" t="s">
        <v>1857</v>
      </c>
      <c r="O40" s="4"/>
      <c r="P40" s="5" t="s">
        <v>1690</v>
      </c>
      <c r="Q40" s="5"/>
      <c r="R40" s="5"/>
      <c r="S40" s="228"/>
      <c r="T40" s="5"/>
      <c r="U40" s="47" t="s">
        <v>360</v>
      </c>
      <c r="V40" s="4" t="s">
        <v>1858</v>
      </c>
      <c r="W40" s="264" t="s">
        <v>1703</v>
      </c>
      <c r="X40" s="47" t="s">
        <v>1701</v>
      </c>
      <c r="Y40" s="265">
        <v>42551</v>
      </c>
      <c r="Z40" s="265">
        <v>42551</v>
      </c>
    </row>
    <row r="41" spans="1:26" ht="45" x14ac:dyDescent="0.2">
      <c r="A41" s="5">
        <v>37</v>
      </c>
      <c r="B41" s="47" t="s">
        <v>15</v>
      </c>
      <c r="C41" s="47" t="s">
        <v>1859</v>
      </c>
      <c r="D41" s="47" t="s">
        <v>91</v>
      </c>
      <c r="E41" s="47" t="s">
        <v>92</v>
      </c>
      <c r="F41" s="47" t="s">
        <v>93</v>
      </c>
      <c r="G41" s="47" t="s">
        <v>1701</v>
      </c>
      <c r="H41" s="228">
        <v>10007869458</v>
      </c>
      <c r="I41" s="252" t="s">
        <v>1671</v>
      </c>
      <c r="J41" s="253">
        <f>VLOOKUP(B41,Sheet1!A$2:C$150,3,FALSE)</f>
        <v>480442.17</v>
      </c>
      <c r="K41" s="253">
        <f>VLOOKUP(B41,Sheet1!A$2:D$150,4,FALSE)</f>
        <v>288146.62</v>
      </c>
      <c r="L41" s="252">
        <v>1.6927700000000001</v>
      </c>
      <c r="M41" s="5" t="s">
        <v>1672</v>
      </c>
      <c r="N41" s="4" t="s">
        <v>1860</v>
      </c>
      <c r="O41" s="4"/>
      <c r="P41" s="5" t="s">
        <v>1690</v>
      </c>
      <c r="Q41" s="5"/>
      <c r="R41" s="5"/>
      <c r="S41" s="228"/>
      <c r="T41" s="5"/>
      <c r="U41" s="47"/>
      <c r="V41" s="4" t="s">
        <v>1861</v>
      </c>
      <c r="W41" s="262" t="s">
        <v>1703</v>
      </c>
      <c r="X41" s="47" t="s">
        <v>1701</v>
      </c>
      <c r="Y41" s="265">
        <v>42551</v>
      </c>
      <c r="Z41" s="265">
        <v>42551</v>
      </c>
    </row>
    <row r="42" spans="1:26" ht="33.75" x14ac:dyDescent="0.2">
      <c r="A42" s="5">
        <v>38</v>
      </c>
      <c r="B42" s="5" t="s">
        <v>1862</v>
      </c>
      <c r="C42" s="224" t="s">
        <v>1863</v>
      </c>
      <c r="D42" s="5" t="s">
        <v>1864</v>
      </c>
      <c r="E42" s="5" t="s">
        <v>96</v>
      </c>
      <c r="F42" s="5" t="s">
        <v>1865</v>
      </c>
      <c r="G42" s="5" t="s">
        <v>1701</v>
      </c>
      <c r="H42" s="228">
        <v>100032142365</v>
      </c>
      <c r="I42" s="252" t="s">
        <v>1671</v>
      </c>
      <c r="J42" s="253">
        <f>VLOOKUP(B42,Sheet1!A$2:C$150,3,FALSE)</f>
        <v>479631.73</v>
      </c>
      <c r="K42" s="253">
        <f>VLOOKUP(B42,Sheet1!A$2:D$150,4,FALSE)</f>
        <v>283440.95</v>
      </c>
      <c r="L42" s="252">
        <v>1.52447</v>
      </c>
      <c r="M42" s="5" t="s">
        <v>1672</v>
      </c>
      <c r="N42" s="4" t="s">
        <v>1866</v>
      </c>
      <c r="O42" s="4"/>
      <c r="P42" s="5" t="s">
        <v>1674</v>
      </c>
      <c r="Q42" s="5"/>
      <c r="R42" s="5"/>
      <c r="S42" s="228"/>
      <c r="T42" s="5"/>
      <c r="U42" s="47" t="s">
        <v>360</v>
      </c>
      <c r="V42" s="4" t="s">
        <v>1867</v>
      </c>
      <c r="W42" s="264" t="s">
        <v>1703</v>
      </c>
      <c r="X42" s="47" t="s">
        <v>1701</v>
      </c>
      <c r="Y42" s="265">
        <v>42551</v>
      </c>
      <c r="Z42" s="265">
        <v>42551</v>
      </c>
    </row>
    <row r="43" spans="1:26" ht="22.5" x14ac:dyDescent="0.2">
      <c r="A43" s="5">
        <v>39</v>
      </c>
      <c r="B43" s="5" t="s">
        <v>1868</v>
      </c>
      <c r="C43" s="224" t="s">
        <v>1869</v>
      </c>
      <c r="D43" s="5" t="s">
        <v>1870</v>
      </c>
      <c r="E43" s="5" t="s">
        <v>96</v>
      </c>
      <c r="F43" s="5" t="s">
        <v>1871</v>
      </c>
      <c r="G43" s="5" t="s">
        <v>1701</v>
      </c>
      <c r="H43" s="228">
        <v>100032142170</v>
      </c>
      <c r="I43" s="252" t="s">
        <v>1671</v>
      </c>
      <c r="J43" s="253">
        <f>VLOOKUP(B43,Sheet1!A$2:C$150,3,FALSE)</f>
        <v>480090.85</v>
      </c>
      <c r="K43" s="253">
        <f>VLOOKUP(B43,Sheet1!A$2:D$150,4,FALSE)</f>
        <v>282869.26</v>
      </c>
      <c r="L43" s="252">
        <v>0.32959300000000002</v>
      </c>
      <c r="M43" s="5" t="s">
        <v>1672</v>
      </c>
      <c r="N43" s="4" t="s">
        <v>1872</v>
      </c>
      <c r="O43" s="4"/>
      <c r="P43" s="5"/>
      <c r="Q43" s="5"/>
      <c r="R43" s="5"/>
      <c r="S43" s="228"/>
      <c r="T43" s="5"/>
      <c r="U43" s="47" t="s">
        <v>360</v>
      </c>
      <c r="V43" s="4" t="s">
        <v>1873</v>
      </c>
      <c r="W43" s="264" t="s">
        <v>1703</v>
      </c>
      <c r="X43" s="47" t="s">
        <v>1701</v>
      </c>
      <c r="Y43" s="265">
        <v>42551</v>
      </c>
      <c r="Z43" s="265">
        <v>42551</v>
      </c>
    </row>
    <row r="44" spans="1:26" ht="22.5" x14ac:dyDescent="0.2">
      <c r="A44" s="5">
        <v>40</v>
      </c>
      <c r="B44" s="5" t="s">
        <v>1874</v>
      </c>
      <c r="C44" s="224" t="s">
        <v>1875</v>
      </c>
      <c r="D44" s="5" t="s">
        <v>1870</v>
      </c>
      <c r="E44" s="5" t="s">
        <v>96</v>
      </c>
      <c r="F44" s="5" t="s">
        <v>1876</v>
      </c>
      <c r="G44" s="5" t="s">
        <v>1701</v>
      </c>
      <c r="H44" s="228">
        <v>10007871721</v>
      </c>
      <c r="I44" s="252" t="s">
        <v>1671</v>
      </c>
      <c r="J44" s="253">
        <f>VLOOKUP(B44,Sheet1!A$2:C$150,3,FALSE)</f>
        <v>480074.23</v>
      </c>
      <c r="K44" s="253">
        <f>VLOOKUP(B44,Sheet1!A$2:D$150,4,FALSE)</f>
        <v>282955.14</v>
      </c>
      <c r="L44" s="252">
        <v>0.50085500000000005</v>
      </c>
      <c r="M44" s="5" t="s">
        <v>1672</v>
      </c>
      <c r="N44" s="4" t="s">
        <v>1877</v>
      </c>
      <c r="O44" s="4"/>
      <c r="P44" s="5"/>
      <c r="Q44" s="5"/>
      <c r="R44" s="5"/>
      <c r="S44" s="228"/>
      <c r="T44" s="5"/>
      <c r="U44" s="47"/>
      <c r="V44" s="4" t="s">
        <v>1878</v>
      </c>
      <c r="W44" s="264" t="s">
        <v>1703</v>
      </c>
      <c r="X44" s="47" t="s">
        <v>1701</v>
      </c>
      <c r="Y44" s="265">
        <v>42551</v>
      </c>
      <c r="Z44" s="265">
        <v>42551</v>
      </c>
    </row>
    <row r="45" spans="1:26" ht="22.5" x14ac:dyDescent="0.2">
      <c r="A45" s="5">
        <v>41</v>
      </c>
      <c r="B45" s="5" t="s">
        <v>1879</v>
      </c>
      <c r="C45" s="224" t="s">
        <v>1880</v>
      </c>
      <c r="D45" s="5" t="s">
        <v>1881</v>
      </c>
      <c r="E45" s="5" t="s">
        <v>81</v>
      </c>
      <c r="F45" s="5" t="s">
        <v>1882</v>
      </c>
      <c r="G45" s="5" t="s">
        <v>1701</v>
      </c>
      <c r="H45" s="228">
        <v>100031065719</v>
      </c>
      <c r="I45" s="252" t="s">
        <v>1671</v>
      </c>
      <c r="J45" s="253">
        <f>VLOOKUP(B45,Sheet1!A$2:C$150,3,FALSE)</f>
        <v>486701.03</v>
      </c>
      <c r="K45" s="253">
        <f>VLOOKUP(B45,Sheet1!A$2:D$150,4,FALSE)</f>
        <v>277311.58</v>
      </c>
      <c r="L45" s="252">
        <v>0.59475500000000003</v>
      </c>
      <c r="M45" s="5" t="s">
        <v>1672</v>
      </c>
      <c r="N45" s="4" t="s">
        <v>1883</v>
      </c>
      <c r="O45" s="4"/>
      <c r="P45" s="5"/>
      <c r="Q45" s="5"/>
      <c r="R45" s="5"/>
      <c r="S45" s="228"/>
      <c r="T45" s="5"/>
      <c r="U45" s="47" t="s">
        <v>360</v>
      </c>
      <c r="V45" s="4" t="s">
        <v>1884</v>
      </c>
      <c r="W45" s="264" t="s">
        <v>1703</v>
      </c>
      <c r="X45" s="47" t="s">
        <v>1701</v>
      </c>
      <c r="Y45" s="265">
        <v>42551</v>
      </c>
      <c r="Z45" s="265">
        <v>42551</v>
      </c>
    </row>
    <row r="46" spans="1:26" ht="33.75" x14ac:dyDescent="0.2">
      <c r="A46" s="5">
        <v>42</v>
      </c>
      <c r="B46" s="5" t="s">
        <v>1885</v>
      </c>
      <c r="C46" s="224" t="s">
        <v>1886</v>
      </c>
      <c r="D46" s="5" t="s">
        <v>1887</v>
      </c>
      <c r="E46" s="5" t="s">
        <v>81</v>
      </c>
      <c r="F46" s="5" t="s">
        <v>1888</v>
      </c>
      <c r="G46" s="5" t="s">
        <v>1701</v>
      </c>
      <c r="H46" s="228">
        <v>10007873219</v>
      </c>
      <c r="I46" s="252" t="s">
        <v>1671</v>
      </c>
      <c r="J46" s="253">
        <f>VLOOKUP(B46,Sheet1!A$2:C$150,3,FALSE)</f>
        <v>484886.17</v>
      </c>
      <c r="K46" s="253">
        <f>VLOOKUP(B46,Sheet1!A$2:D$150,4,FALSE)</f>
        <v>277552.28000000003</v>
      </c>
      <c r="L46" s="252">
        <v>12.885899999999999</v>
      </c>
      <c r="M46" s="5"/>
      <c r="N46" s="4"/>
      <c r="O46" s="4"/>
      <c r="P46" s="5"/>
      <c r="Q46" s="5"/>
      <c r="R46" s="5"/>
      <c r="S46" s="228"/>
      <c r="T46" s="5"/>
      <c r="U46" s="47"/>
      <c r="V46" s="4" t="s">
        <v>1889</v>
      </c>
      <c r="W46" s="264" t="s">
        <v>1703</v>
      </c>
      <c r="X46" s="47" t="s">
        <v>1701</v>
      </c>
      <c r="Y46" s="265">
        <v>42551</v>
      </c>
      <c r="Z46" s="265">
        <v>42551</v>
      </c>
    </row>
    <row r="47" spans="1:26" ht="33.75" x14ac:dyDescent="0.2">
      <c r="A47" s="5">
        <v>43</v>
      </c>
      <c r="B47" s="5" t="s">
        <v>1890</v>
      </c>
      <c r="C47" s="224" t="s">
        <v>1891</v>
      </c>
      <c r="D47" s="5"/>
      <c r="E47" s="5" t="s">
        <v>81</v>
      </c>
      <c r="F47" s="5" t="s">
        <v>1892</v>
      </c>
      <c r="G47" s="5" t="s">
        <v>1701</v>
      </c>
      <c r="H47" s="228">
        <v>10007874212</v>
      </c>
      <c r="I47" s="252" t="s">
        <v>1671</v>
      </c>
      <c r="J47" s="253">
        <f>VLOOKUP(B47,Sheet1!A$2:C$150,3,FALSE)</f>
        <v>486540.31</v>
      </c>
      <c r="K47" s="253">
        <f>VLOOKUP(B47,Sheet1!A$2:D$150,4,FALSE)</f>
        <v>278710.59999999998</v>
      </c>
      <c r="L47" s="252">
        <v>1.3256699999999999</v>
      </c>
      <c r="M47" s="5" t="s">
        <v>1396</v>
      </c>
      <c r="N47" s="4" t="s">
        <v>1893</v>
      </c>
      <c r="O47" s="4"/>
      <c r="P47" s="5"/>
      <c r="Q47" s="5"/>
      <c r="R47" s="5"/>
      <c r="S47" s="228"/>
      <c r="T47" s="5"/>
      <c r="U47" s="47" t="s">
        <v>360</v>
      </c>
      <c r="V47" s="4" t="s">
        <v>1894</v>
      </c>
      <c r="W47" s="264" t="s">
        <v>1703</v>
      </c>
      <c r="X47" s="47" t="s">
        <v>1701</v>
      </c>
      <c r="Y47" s="265">
        <v>42551</v>
      </c>
      <c r="Z47" s="265">
        <v>42551</v>
      </c>
    </row>
    <row r="48" spans="1:26" x14ac:dyDescent="0.2">
      <c r="A48" s="5">
        <v>44</v>
      </c>
      <c r="B48" s="5" t="s">
        <v>1895</v>
      </c>
      <c r="C48" s="224" t="s">
        <v>1896</v>
      </c>
      <c r="D48" s="5" t="s">
        <v>1897</v>
      </c>
      <c r="E48" s="5" t="s">
        <v>81</v>
      </c>
      <c r="F48" s="5" t="s">
        <v>1898</v>
      </c>
      <c r="G48" s="5" t="s">
        <v>1701</v>
      </c>
      <c r="H48" s="228">
        <v>100032264304</v>
      </c>
      <c r="I48" s="252" t="s">
        <v>1671</v>
      </c>
      <c r="J48" s="253">
        <f>VLOOKUP(B48,Sheet1!A$2:C$150,3,FALSE)</f>
        <v>486855.77</v>
      </c>
      <c r="K48" s="253">
        <f>VLOOKUP(B48,Sheet1!A$2:D$150,4,FALSE)</f>
        <v>278614.43</v>
      </c>
      <c r="L48" s="252">
        <v>0.13072900000000001</v>
      </c>
      <c r="M48" s="5"/>
      <c r="N48" s="4"/>
      <c r="O48" s="4"/>
      <c r="P48" s="5"/>
      <c r="Q48" s="5"/>
      <c r="R48" s="5"/>
      <c r="S48" s="228"/>
      <c r="T48" s="5"/>
      <c r="U48" s="47" t="s">
        <v>360</v>
      </c>
      <c r="V48" s="4" t="s">
        <v>1811</v>
      </c>
      <c r="W48" s="264" t="s">
        <v>1703</v>
      </c>
      <c r="X48" s="47" t="s">
        <v>1701</v>
      </c>
      <c r="Y48" s="265">
        <v>42551</v>
      </c>
      <c r="Z48" s="265">
        <v>42551</v>
      </c>
    </row>
    <row r="49" spans="1:26" x14ac:dyDescent="0.2">
      <c r="A49" s="5">
        <v>45</v>
      </c>
      <c r="B49" s="5" t="s">
        <v>1899</v>
      </c>
      <c r="C49" s="224" t="s">
        <v>1900</v>
      </c>
      <c r="D49" s="5" t="s">
        <v>1901</v>
      </c>
      <c r="E49" s="5" t="s">
        <v>96</v>
      </c>
      <c r="F49" s="5" t="s">
        <v>1902</v>
      </c>
      <c r="G49" s="5" t="s">
        <v>1701</v>
      </c>
      <c r="H49" s="228">
        <v>10007864759</v>
      </c>
      <c r="I49" s="252" t="s">
        <v>1671</v>
      </c>
      <c r="J49" s="253">
        <f>VLOOKUP(B49,Sheet1!A$2:C$150,3,FALSE)</f>
        <v>480087.07</v>
      </c>
      <c r="K49" s="253">
        <f>VLOOKUP(B49,Sheet1!A$2:D$150,4,FALSE)</f>
        <v>283500.61</v>
      </c>
      <c r="L49" s="252">
        <v>0.49645099999999998</v>
      </c>
      <c r="M49" s="5"/>
      <c r="N49" s="4"/>
      <c r="O49" s="4"/>
      <c r="P49" s="5"/>
      <c r="Q49" s="5"/>
      <c r="R49" s="5"/>
      <c r="S49" s="228"/>
      <c r="T49" s="5"/>
      <c r="U49" s="47"/>
      <c r="V49" s="4" t="s">
        <v>1903</v>
      </c>
      <c r="W49" s="264" t="s">
        <v>1703</v>
      </c>
      <c r="X49" s="47" t="s">
        <v>1701</v>
      </c>
      <c r="Y49" s="265">
        <v>42551</v>
      </c>
      <c r="Z49" s="265">
        <v>42551</v>
      </c>
    </row>
    <row r="50" spans="1:26" ht="45" x14ac:dyDescent="0.2">
      <c r="A50" s="5">
        <v>46</v>
      </c>
      <c r="B50" s="5" t="s">
        <v>1904</v>
      </c>
      <c r="C50" s="224" t="s">
        <v>1905</v>
      </c>
      <c r="D50" s="5" t="s">
        <v>1906</v>
      </c>
      <c r="E50" s="5" t="s">
        <v>81</v>
      </c>
      <c r="F50" s="5" t="s">
        <v>1907</v>
      </c>
      <c r="G50" s="5" t="s">
        <v>1701</v>
      </c>
      <c r="H50" s="228">
        <v>100032263667</v>
      </c>
      <c r="I50" s="252" t="s">
        <v>1671</v>
      </c>
      <c r="J50" s="253">
        <f>VLOOKUP(B50,Sheet1!A$2:C$150,3,FALSE)</f>
        <v>486690.09</v>
      </c>
      <c r="K50" s="253">
        <f>VLOOKUP(B50,Sheet1!A$2:D$150,4,FALSE)</f>
        <v>276673.64</v>
      </c>
      <c r="L50" s="252">
        <v>8.6631099999999996</v>
      </c>
      <c r="M50" s="5" t="s">
        <v>1672</v>
      </c>
      <c r="N50" s="4"/>
      <c r="O50" s="4"/>
      <c r="P50" s="5"/>
      <c r="Q50" s="5"/>
      <c r="R50" s="5"/>
      <c r="S50" s="228"/>
      <c r="T50" s="5"/>
      <c r="U50" s="47" t="s">
        <v>360</v>
      </c>
      <c r="V50" s="4" t="s">
        <v>1908</v>
      </c>
      <c r="W50" s="264" t="s">
        <v>1703</v>
      </c>
      <c r="X50" s="47" t="s">
        <v>1701</v>
      </c>
      <c r="Y50" s="265">
        <v>42551</v>
      </c>
      <c r="Z50" s="265">
        <v>42551</v>
      </c>
    </row>
    <row r="51" spans="1:26" s="261" customFormat="1" ht="33.75" x14ac:dyDescent="0.2">
      <c r="A51" s="5">
        <v>47</v>
      </c>
      <c r="B51" s="4" t="s">
        <v>19</v>
      </c>
      <c r="C51" s="4" t="s">
        <v>1723</v>
      </c>
      <c r="D51" s="4" t="s">
        <v>1279</v>
      </c>
      <c r="E51" s="4" t="s">
        <v>81</v>
      </c>
      <c r="F51" s="4" t="s">
        <v>105</v>
      </c>
      <c r="G51" s="4" t="s">
        <v>1701</v>
      </c>
      <c r="H51" s="236">
        <v>100032264249</v>
      </c>
      <c r="I51" s="229" t="s">
        <v>1671</v>
      </c>
      <c r="J51" s="253">
        <f>VLOOKUP(B51,Sheet1!A$2:C$150,3,FALSE)</f>
        <v>486346.69</v>
      </c>
      <c r="K51" s="253">
        <f>VLOOKUP(B51,Sheet1!A$2:D$150,4,FALSE)</f>
        <v>278328.44</v>
      </c>
      <c r="L51" s="229">
        <v>0.35975200000000002</v>
      </c>
      <c r="M51" s="4" t="s">
        <v>1396</v>
      </c>
      <c r="N51" s="4" t="s">
        <v>1611</v>
      </c>
      <c r="O51" s="4" t="s">
        <v>2523</v>
      </c>
      <c r="P51" s="5" t="s">
        <v>1690</v>
      </c>
      <c r="Q51" s="4"/>
      <c r="R51" s="5">
        <v>18</v>
      </c>
      <c r="S51" s="228">
        <v>18</v>
      </c>
      <c r="T51" s="5"/>
      <c r="U51" s="228"/>
      <c r="V51" s="195" t="s">
        <v>2522</v>
      </c>
      <c r="W51" s="264" t="s">
        <v>1703</v>
      </c>
      <c r="X51" s="5" t="s">
        <v>1701</v>
      </c>
      <c r="Y51" s="265">
        <v>42551</v>
      </c>
      <c r="Z51" s="263">
        <v>42551</v>
      </c>
    </row>
    <row r="52" spans="1:26" s="181" customFormat="1" ht="45" x14ac:dyDescent="0.2">
      <c r="A52" s="5">
        <v>48</v>
      </c>
      <c r="B52" s="5" t="s">
        <v>1909</v>
      </c>
      <c r="C52" s="224" t="s">
        <v>1910</v>
      </c>
      <c r="D52" s="5" t="s">
        <v>1911</v>
      </c>
      <c r="E52" s="5" t="s">
        <v>81</v>
      </c>
      <c r="F52" s="5" t="s">
        <v>1912</v>
      </c>
      <c r="G52" s="5" t="s">
        <v>1701</v>
      </c>
      <c r="H52" s="228">
        <v>10007881653</v>
      </c>
      <c r="I52" s="252" t="s">
        <v>1671</v>
      </c>
      <c r="J52" s="253">
        <f>VLOOKUP(B52,Sheet1!A$2:C$150,3,FALSE)</f>
        <v>487236.77</v>
      </c>
      <c r="K52" s="253">
        <f>VLOOKUP(B52,Sheet1!A$2:D$150,4,FALSE)</f>
        <v>276469.13</v>
      </c>
      <c r="L52" s="252">
        <v>0.56025000000000003</v>
      </c>
      <c r="M52" s="5" t="s">
        <v>1396</v>
      </c>
      <c r="N52" s="4" t="s">
        <v>1913</v>
      </c>
      <c r="O52" s="4"/>
      <c r="P52" s="5"/>
      <c r="Q52" s="5"/>
      <c r="R52" s="5"/>
      <c r="S52" s="228"/>
      <c r="T52" s="5"/>
      <c r="U52" s="5" t="s">
        <v>360</v>
      </c>
      <c r="V52" s="4" t="s">
        <v>1914</v>
      </c>
      <c r="W52" s="264" t="s">
        <v>1703</v>
      </c>
      <c r="X52" s="5" t="s">
        <v>1701</v>
      </c>
      <c r="Y52" s="263">
        <v>42551</v>
      </c>
      <c r="Z52" s="263">
        <v>42551</v>
      </c>
    </row>
    <row r="53" spans="1:26" ht="45" x14ac:dyDescent="0.2">
      <c r="A53" s="5">
        <v>49</v>
      </c>
      <c r="B53" s="5" t="s">
        <v>1915</v>
      </c>
      <c r="C53" s="224" t="s">
        <v>1916</v>
      </c>
      <c r="D53" s="5" t="s">
        <v>103</v>
      </c>
      <c r="E53" s="5" t="s">
        <v>103</v>
      </c>
      <c r="F53" s="5" t="s">
        <v>1917</v>
      </c>
      <c r="G53" s="5" t="s">
        <v>1701</v>
      </c>
      <c r="H53" s="228">
        <v>100032145034</v>
      </c>
      <c r="I53" s="252" t="s">
        <v>1671</v>
      </c>
      <c r="J53" s="253">
        <f>VLOOKUP(B53,Sheet1!A$2:C$150,3,FALSE)</f>
        <v>486450.85</v>
      </c>
      <c r="K53" s="253">
        <f>VLOOKUP(B53,Sheet1!A$2:D$150,4,FALSE)</f>
        <v>278600.33</v>
      </c>
      <c r="L53" s="252">
        <v>8.7311200000000005E-2</v>
      </c>
      <c r="M53" s="5" t="s">
        <v>1396</v>
      </c>
      <c r="N53" s="4" t="s">
        <v>1918</v>
      </c>
      <c r="O53" s="4"/>
      <c r="P53" s="5"/>
      <c r="Q53" s="5"/>
      <c r="R53" s="5"/>
      <c r="S53" s="228"/>
      <c r="T53" s="5"/>
      <c r="U53" s="47" t="s">
        <v>360</v>
      </c>
      <c r="V53" s="4" t="s">
        <v>1919</v>
      </c>
      <c r="W53" s="264" t="s">
        <v>1703</v>
      </c>
      <c r="X53" s="47" t="s">
        <v>1701</v>
      </c>
      <c r="Y53" s="265">
        <v>42551</v>
      </c>
      <c r="Z53" s="265">
        <v>42551</v>
      </c>
    </row>
    <row r="54" spans="1:26" s="261" customFormat="1" ht="33.75" x14ac:dyDescent="0.2">
      <c r="A54" s="5">
        <v>50</v>
      </c>
      <c r="B54" s="4" t="s">
        <v>20</v>
      </c>
      <c r="C54" s="4" t="s">
        <v>2326</v>
      </c>
      <c r="D54" s="4" t="s">
        <v>1277</v>
      </c>
      <c r="E54" s="4" t="s">
        <v>81</v>
      </c>
      <c r="F54" s="4" t="s">
        <v>108</v>
      </c>
      <c r="G54" s="4" t="s">
        <v>1701</v>
      </c>
      <c r="H54" s="236">
        <v>100032144678</v>
      </c>
      <c r="I54" s="229" t="s">
        <v>1671</v>
      </c>
      <c r="J54" s="253">
        <f>VLOOKUP(B54,Sheet1!A$2:C$150,3,FALSE)</f>
        <v>486299.13</v>
      </c>
      <c r="K54" s="253">
        <f>VLOOKUP(B54,Sheet1!A$2:D$150,4,FALSE)</f>
        <v>278720.7</v>
      </c>
      <c r="L54" s="229">
        <v>1.3367899999999999</v>
      </c>
      <c r="M54" s="4" t="s">
        <v>1396</v>
      </c>
      <c r="N54" s="4" t="s">
        <v>1612</v>
      </c>
      <c r="O54" s="4" t="s">
        <v>1724</v>
      </c>
      <c r="P54" s="5" t="s">
        <v>1690</v>
      </c>
      <c r="Q54" s="4"/>
      <c r="R54" s="5">
        <v>120</v>
      </c>
      <c r="S54" s="228">
        <v>120</v>
      </c>
      <c r="T54" s="5"/>
      <c r="U54" s="228"/>
      <c r="V54" s="195" t="s">
        <v>2329</v>
      </c>
      <c r="W54" s="264" t="s">
        <v>1703</v>
      </c>
      <c r="X54" s="5" t="s">
        <v>1701</v>
      </c>
      <c r="Y54" s="265">
        <v>42551</v>
      </c>
      <c r="Z54" s="263">
        <v>42551</v>
      </c>
    </row>
    <row r="55" spans="1:26" ht="36" customHeight="1" x14ac:dyDescent="0.2">
      <c r="A55" s="5">
        <v>51</v>
      </c>
      <c r="B55" s="5" t="s">
        <v>1920</v>
      </c>
      <c r="C55" s="224" t="s">
        <v>1921</v>
      </c>
      <c r="D55" s="5" t="s">
        <v>1595</v>
      </c>
      <c r="E55" s="5" t="s">
        <v>81</v>
      </c>
      <c r="F55" s="5" t="s">
        <v>1922</v>
      </c>
      <c r="G55" s="5" t="s">
        <v>1701</v>
      </c>
      <c r="H55" s="228">
        <v>10007863608</v>
      </c>
      <c r="I55" s="252" t="s">
        <v>1671</v>
      </c>
      <c r="J55" s="253">
        <f>VLOOKUP(B55,Sheet1!A$2:C$150,3,FALSE)</f>
        <v>486377.9</v>
      </c>
      <c r="K55" s="253">
        <f>VLOOKUP(B55,Sheet1!A$2:D$150,4,FALSE)</f>
        <v>278142.8</v>
      </c>
      <c r="L55" s="252">
        <v>0.38488099999999997</v>
      </c>
      <c r="M55" s="5" t="s">
        <v>1396</v>
      </c>
      <c r="N55" s="4" t="s">
        <v>1923</v>
      </c>
      <c r="O55" s="4"/>
      <c r="P55" s="5"/>
      <c r="Q55" s="5"/>
      <c r="R55" s="5"/>
      <c r="S55" s="228"/>
      <c r="T55" s="5"/>
      <c r="U55" s="47" t="s">
        <v>360</v>
      </c>
      <c r="V55" s="4" t="s">
        <v>1924</v>
      </c>
      <c r="W55" s="264" t="s">
        <v>1703</v>
      </c>
      <c r="X55" s="47" t="s">
        <v>1701</v>
      </c>
      <c r="Y55" s="265">
        <v>42551</v>
      </c>
      <c r="Z55" s="265">
        <v>42551</v>
      </c>
    </row>
    <row r="56" spans="1:26" ht="33.75" x14ac:dyDescent="0.2">
      <c r="A56" s="5">
        <v>52</v>
      </c>
      <c r="B56" s="5" t="s">
        <v>1925</v>
      </c>
      <c r="C56" s="224" t="s">
        <v>1926</v>
      </c>
      <c r="D56" s="5"/>
      <c r="E56" s="5" t="s">
        <v>81</v>
      </c>
      <c r="F56" s="5" t="s">
        <v>1927</v>
      </c>
      <c r="G56" s="5" t="s">
        <v>1701</v>
      </c>
      <c r="H56" s="228">
        <v>100032144993</v>
      </c>
      <c r="I56" s="252" t="s">
        <v>1671</v>
      </c>
      <c r="J56" s="253">
        <f>VLOOKUP(B56,Sheet1!A$2:C$150,3,FALSE)</f>
        <v>486619.71</v>
      </c>
      <c r="K56" s="253">
        <f>VLOOKUP(B56,Sheet1!A$2:D$150,4,FALSE)</f>
        <v>278832.8</v>
      </c>
      <c r="L56" s="252">
        <v>0.69895700000000005</v>
      </c>
      <c r="M56" s="5" t="s">
        <v>1396</v>
      </c>
      <c r="N56" s="4" t="s">
        <v>1893</v>
      </c>
      <c r="O56" s="4"/>
      <c r="P56" s="5"/>
      <c r="Q56" s="5"/>
      <c r="R56" s="5"/>
      <c r="S56" s="228"/>
      <c r="T56" s="5"/>
      <c r="U56" s="47" t="s">
        <v>360</v>
      </c>
      <c r="V56" s="4" t="s">
        <v>1894</v>
      </c>
      <c r="W56" s="264" t="s">
        <v>1703</v>
      </c>
      <c r="X56" s="47" t="s">
        <v>1701</v>
      </c>
      <c r="Y56" s="265">
        <v>42551</v>
      </c>
      <c r="Z56" s="265">
        <v>42551</v>
      </c>
    </row>
    <row r="57" spans="1:26" ht="33.75" x14ac:dyDescent="0.2">
      <c r="A57" s="5">
        <v>53</v>
      </c>
      <c r="B57" s="5" t="s">
        <v>1928</v>
      </c>
      <c r="C57" s="224" t="s">
        <v>1929</v>
      </c>
      <c r="D57" s="5" t="s">
        <v>1930</v>
      </c>
      <c r="E57" s="5" t="s">
        <v>81</v>
      </c>
      <c r="F57" s="5" t="s">
        <v>518</v>
      </c>
      <c r="G57" s="5" t="s">
        <v>1701</v>
      </c>
      <c r="H57" s="228">
        <v>100032144428</v>
      </c>
      <c r="I57" s="252" t="s">
        <v>1671</v>
      </c>
      <c r="J57" s="253">
        <f>VLOOKUP(B57,Sheet1!A$2:C$150,3,FALSE)</f>
        <v>486216.53</v>
      </c>
      <c r="K57" s="253">
        <f>VLOOKUP(B57,Sheet1!A$2:D$150,4,FALSE)</f>
        <v>278680.08</v>
      </c>
      <c r="L57" s="252">
        <v>0.54982500000000001</v>
      </c>
      <c r="M57" s="5" t="s">
        <v>1396</v>
      </c>
      <c r="N57" s="4"/>
      <c r="O57" s="4"/>
      <c r="P57" s="5"/>
      <c r="Q57" s="5"/>
      <c r="R57" s="5"/>
      <c r="S57" s="228"/>
      <c r="T57" s="5"/>
      <c r="U57" s="5" t="s">
        <v>360</v>
      </c>
      <c r="V57" s="4" t="s">
        <v>2515</v>
      </c>
      <c r="W57" s="264" t="s">
        <v>1703</v>
      </c>
      <c r="X57" s="5" t="s">
        <v>1701</v>
      </c>
      <c r="Y57" s="263">
        <v>42551</v>
      </c>
      <c r="Z57" s="263">
        <v>42551</v>
      </c>
    </row>
    <row r="58" spans="1:26" s="261" customFormat="1" ht="33.75" x14ac:dyDescent="0.2">
      <c r="A58" s="5">
        <v>54</v>
      </c>
      <c r="B58" s="4" t="s">
        <v>22</v>
      </c>
      <c r="C58" s="4" t="s">
        <v>2325</v>
      </c>
      <c r="D58" s="4" t="s">
        <v>138</v>
      </c>
      <c r="E58" s="4" t="s">
        <v>81</v>
      </c>
      <c r="F58" s="4" t="s">
        <v>110</v>
      </c>
      <c r="G58" s="4" t="s">
        <v>1701</v>
      </c>
      <c r="H58" s="236">
        <v>100032264245</v>
      </c>
      <c r="I58" s="229" t="s">
        <v>1671</v>
      </c>
      <c r="J58" s="253">
        <f>VLOOKUP(B58,Sheet1!A$2:C$150,3,FALSE)</f>
        <v>486520.71</v>
      </c>
      <c r="K58" s="253">
        <f>VLOOKUP(B58,Sheet1!A$2:D$150,4,FALSE)</f>
        <v>278325.53999999998</v>
      </c>
      <c r="L58" s="229">
        <v>0.52382700000000004</v>
      </c>
      <c r="M58" s="4" t="s">
        <v>1396</v>
      </c>
      <c r="N58" s="4" t="s">
        <v>1613</v>
      </c>
      <c r="O58" s="4" t="s">
        <v>2524</v>
      </c>
      <c r="P58" s="5" t="s">
        <v>1690</v>
      </c>
      <c r="Q58" s="4"/>
      <c r="R58" s="5">
        <v>47</v>
      </c>
      <c r="S58" s="228">
        <v>47</v>
      </c>
      <c r="T58" s="5"/>
      <c r="U58" s="228"/>
      <c r="V58" s="195" t="s">
        <v>2330</v>
      </c>
      <c r="W58" s="264" t="s">
        <v>1703</v>
      </c>
      <c r="X58" s="5" t="s">
        <v>1701</v>
      </c>
      <c r="Y58" s="265">
        <v>42551</v>
      </c>
      <c r="Z58" s="263">
        <v>42551</v>
      </c>
    </row>
    <row r="59" spans="1:26" ht="33.75" x14ac:dyDescent="0.2">
      <c r="A59" s="5">
        <v>55</v>
      </c>
      <c r="B59" s="5" t="s">
        <v>1931</v>
      </c>
      <c r="C59" s="224" t="s">
        <v>1932</v>
      </c>
      <c r="D59" s="5" t="s">
        <v>1933</v>
      </c>
      <c r="E59" s="5" t="s">
        <v>81</v>
      </c>
      <c r="F59" s="5" t="s">
        <v>1934</v>
      </c>
      <c r="G59" s="5" t="s">
        <v>1701</v>
      </c>
      <c r="H59" s="228">
        <v>10007873156</v>
      </c>
      <c r="I59" s="252" t="s">
        <v>1671</v>
      </c>
      <c r="J59" s="253">
        <f>VLOOKUP(B59,Sheet1!A$2:C$150,3,FALSE)</f>
        <v>486837.82</v>
      </c>
      <c r="K59" s="253">
        <f>VLOOKUP(B59,Sheet1!A$2:D$150,4,FALSE)</f>
        <v>278641.52</v>
      </c>
      <c r="L59" s="252">
        <v>0.19783400000000001</v>
      </c>
      <c r="M59" s="5" t="s">
        <v>1672</v>
      </c>
      <c r="N59" s="4"/>
      <c r="O59" s="4"/>
      <c r="P59" s="5"/>
      <c r="Q59" s="5"/>
      <c r="R59" s="5"/>
      <c r="S59" s="228"/>
      <c r="T59" s="5"/>
      <c r="U59" s="47" t="s">
        <v>360</v>
      </c>
      <c r="V59" s="4" t="s">
        <v>1935</v>
      </c>
      <c r="W59" s="264" t="s">
        <v>1703</v>
      </c>
      <c r="X59" s="47" t="s">
        <v>1701</v>
      </c>
      <c r="Y59" s="265">
        <v>42551</v>
      </c>
      <c r="Z59" s="265">
        <v>42551</v>
      </c>
    </row>
    <row r="60" spans="1:26" ht="22.5" x14ac:dyDescent="0.2">
      <c r="A60" s="5">
        <v>56</v>
      </c>
      <c r="B60" s="5" t="s">
        <v>1936</v>
      </c>
      <c r="C60" s="224" t="s">
        <v>1937</v>
      </c>
      <c r="D60" s="5" t="s">
        <v>1938</v>
      </c>
      <c r="E60" s="5" t="s">
        <v>81</v>
      </c>
      <c r="F60" s="5" t="s">
        <v>1939</v>
      </c>
      <c r="G60" s="5" t="s">
        <v>1701</v>
      </c>
      <c r="H60" s="228">
        <v>100032144029</v>
      </c>
      <c r="I60" s="252" t="s">
        <v>1671</v>
      </c>
      <c r="J60" s="253">
        <f>VLOOKUP(B60,Sheet1!A$2:C$150,3,FALSE)</f>
        <v>486571.55</v>
      </c>
      <c r="K60" s="253">
        <f>VLOOKUP(B60,Sheet1!A$2:D$150,4,FALSE)</f>
        <v>278261.75</v>
      </c>
      <c r="L60" s="252">
        <v>0.143737</v>
      </c>
      <c r="M60" s="5"/>
      <c r="N60" s="4"/>
      <c r="O60" s="4"/>
      <c r="P60" s="5"/>
      <c r="Q60" s="5"/>
      <c r="R60" s="5"/>
      <c r="S60" s="228"/>
      <c r="T60" s="5"/>
      <c r="U60" s="47" t="s">
        <v>360</v>
      </c>
      <c r="V60" s="4" t="s">
        <v>1940</v>
      </c>
      <c r="W60" s="264" t="s">
        <v>1703</v>
      </c>
      <c r="X60" s="47" t="s">
        <v>1701</v>
      </c>
      <c r="Y60" s="265">
        <v>42551</v>
      </c>
      <c r="Z60" s="265">
        <v>42551</v>
      </c>
    </row>
    <row r="61" spans="1:26" x14ac:dyDescent="0.2">
      <c r="A61" s="5">
        <v>57</v>
      </c>
      <c r="B61" s="5" t="s">
        <v>1941</v>
      </c>
      <c r="C61" s="224" t="s">
        <v>1942</v>
      </c>
      <c r="D61" s="5" t="s">
        <v>145</v>
      </c>
      <c r="E61" s="5" t="s">
        <v>136</v>
      </c>
      <c r="F61" s="5" t="s">
        <v>1943</v>
      </c>
      <c r="G61" s="5" t="s">
        <v>1688</v>
      </c>
      <c r="H61" s="228">
        <v>10090609518</v>
      </c>
      <c r="I61" s="252" t="s">
        <v>1671</v>
      </c>
      <c r="J61" s="253">
        <f>VLOOKUP(B61,Sheet1!A$2:C$150,3,FALSE)</f>
        <v>495767.72</v>
      </c>
      <c r="K61" s="253">
        <f>VLOOKUP(B61,Sheet1!A$2:D$150,4,FALSE)</f>
        <v>266713.55</v>
      </c>
      <c r="L61" s="252">
        <v>0.25348700000000002</v>
      </c>
      <c r="M61" s="5"/>
      <c r="N61" s="4"/>
      <c r="O61" s="4"/>
      <c r="P61" s="5"/>
      <c r="Q61" s="5"/>
      <c r="R61" s="5"/>
      <c r="S61" s="228"/>
      <c r="T61" s="5"/>
      <c r="U61" s="5"/>
      <c r="V61" s="4" t="s">
        <v>1944</v>
      </c>
      <c r="W61" s="262" t="s">
        <v>1692</v>
      </c>
      <c r="X61" s="5" t="s">
        <v>1688</v>
      </c>
      <c r="Y61" s="263">
        <v>42551</v>
      </c>
      <c r="Z61" s="263">
        <v>42551</v>
      </c>
    </row>
    <row r="62" spans="1:26" ht="124.5" customHeight="1" x14ac:dyDescent="0.2">
      <c r="A62" s="5">
        <v>58</v>
      </c>
      <c r="B62" s="4" t="s">
        <v>23</v>
      </c>
      <c r="C62" s="4" t="s">
        <v>1687</v>
      </c>
      <c r="D62" s="4" t="s">
        <v>402</v>
      </c>
      <c r="E62" s="4" t="s">
        <v>113</v>
      </c>
      <c r="F62" s="4" t="s">
        <v>114</v>
      </c>
      <c r="G62" s="4" t="s">
        <v>1688</v>
      </c>
      <c r="H62" s="236">
        <v>10001191543</v>
      </c>
      <c r="I62" s="229" t="s">
        <v>1671</v>
      </c>
      <c r="J62" s="230">
        <v>499603.02</v>
      </c>
      <c r="K62" s="230">
        <v>278432.45</v>
      </c>
      <c r="L62" s="229">
        <v>0.2147</v>
      </c>
      <c r="M62" s="4" t="s">
        <v>1689</v>
      </c>
      <c r="N62" s="234" t="s">
        <v>2514</v>
      </c>
      <c r="O62" s="4"/>
      <c r="P62" s="4" t="s">
        <v>1690</v>
      </c>
      <c r="Q62" s="4" t="s">
        <v>1691</v>
      </c>
      <c r="R62" s="4">
        <v>8</v>
      </c>
      <c r="S62" s="4">
        <v>8</v>
      </c>
      <c r="T62" s="47"/>
      <c r="U62" s="5"/>
      <c r="V62" s="234" t="s">
        <v>2526</v>
      </c>
      <c r="W62" s="262" t="s">
        <v>1692</v>
      </c>
      <c r="X62" s="5" t="s">
        <v>1688</v>
      </c>
      <c r="Y62" s="265">
        <v>42551</v>
      </c>
      <c r="Z62" s="263">
        <v>42551</v>
      </c>
    </row>
    <row r="63" spans="1:26" x14ac:dyDescent="0.2">
      <c r="A63" s="5">
        <v>59</v>
      </c>
      <c r="B63" s="5" t="s">
        <v>1945</v>
      </c>
      <c r="C63" s="224" t="s">
        <v>1946</v>
      </c>
      <c r="D63" s="5" t="s">
        <v>1947</v>
      </c>
      <c r="E63" s="5" t="s">
        <v>136</v>
      </c>
      <c r="F63" s="5" t="s">
        <v>1948</v>
      </c>
      <c r="G63" s="5" t="s">
        <v>1688</v>
      </c>
      <c r="H63" s="228">
        <v>100032137514</v>
      </c>
      <c r="I63" s="252" t="s">
        <v>1671</v>
      </c>
      <c r="J63" s="253">
        <f>VLOOKUP(B63,Sheet1!A$2:C$150,3,FALSE)</f>
        <v>495976.44</v>
      </c>
      <c r="K63" s="253">
        <f>VLOOKUP(B63,Sheet1!A$2:D$150,4,FALSE)</f>
        <v>266874.64</v>
      </c>
      <c r="L63" s="252">
        <v>0.25656400000000001</v>
      </c>
      <c r="M63" s="5"/>
      <c r="N63" s="4"/>
      <c r="O63" s="4"/>
      <c r="P63" s="5"/>
      <c r="Q63" s="5"/>
      <c r="R63" s="5"/>
      <c r="S63" s="228"/>
      <c r="T63" s="5"/>
      <c r="U63" s="5"/>
      <c r="V63" s="4" t="s">
        <v>1944</v>
      </c>
      <c r="W63" s="262" t="s">
        <v>1692</v>
      </c>
      <c r="X63" s="5" t="s">
        <v>1688</v>
      </c>
      <c r="Y63" s="263">
        <v>42551</v>
      </c>
      <c r="Z63" s="263">
        <v>42551</v>
      </c>
    </row>
    <row r="64" spans="1:26" x14ac:dyDescent="0.2">
      <c r="A64" s="5">
        <v>60</v>
      </c>
      <c r="B64" s="5" t="s">
        <v>1949</v>
      </c>
      <c r="C64" s="224" t="s">
        <v>1950</v>
      </c>
      <c r="D64" s="5" t="s">
        <v>1951</v>
      </c>
      <c r="E64" s="5" t="s">
        <v>126</v>
      </c>
      <c r="F64" s="5" t="s">
        <v>1952</v>
      </c>
      <c r="G64" s="5" t="s">
        <v>1688</v>
      </c>
      <c r="H64" s="228">
        <v>200000733550</v>
      </c>
      <c r="I64" s="252" t="s">
        <v>1671</v>
      </c>
      <c r="J64" s="253">
        <f>VLOOKUP(B64,Sheet1!A$2:C$150,3,FALSE)</f>
        <v>496341.22</v>
      </c>
      <c r="K64" s="253">
        <f>VLOOKUP(B64,Sheet1!A$2:D$150,4,FALSE)</f>
        <v>268312.01</v>
      </c>
      <c r="L64" s="252">
        <v>0.26837499999999997</v>
      </c>
      <c r="M64" s="5" t="s">
        <v>1672</v>
      </c>
      <c r="N64" s="4"/>
      <c r="O64" s="5"/>
      <c r="P64" s="5" t="s">
        <v>1674</v>
      </c>
      <c r="Q64" s="5" t="s">
        <v>1683</v>
      </c>
      <c r="R64" s="5"/>
      <c r="S64" s="228"/>
      <c r="T64" s="5"/>
      <c r="U64" s="5"/>
      <c r="V64" s="4" t="s">
        <v>1953</v>
      </c>
      <c r="W64" s="262" t="s">
        <v>1692</v>
      </c>
      <c r="X64" s="5" t="s">
        <v>1688</v>
      </c>
      <c r="Y64" s="263">
        <v>42551</v>
      </c>
      <c r="Z64" s="263">
        <v>42551</v>
      </c>
    </row>
    <row r="65" spans="1:26" ht="33.75" x14ac:dyDescent="0.2">
      <c r="A65" s="5">
        <v>61</v>
      </c>
      <c r="B65" s="5" t="s">
        <v>1954</v>
      </c>
      <c r="C65" s="224" t="s">
        <v>401</v>
      </c>
      <c r="D65" s="5" t="s">
        <v>1955</v>
      </c>
      <c r="E65" s="5" t="s">
        <v>1956</v>
      </c>
      <c r="F65" s="5" t="s">
        <v>1957</v>
      </c>
      <c r="G65" s="5" t="s">
        <v>1688</v>
      </c>
      <c r="H65" s="228">
        <v>200000736114</v>
      </c>
      <c r="I65" s="252" t="s">
        <v>1671</v>
      </c>
      <c r="J65" s="253">
        <f>VLOOKUP(B65,Sheet1!A$2:C$150,3,FALSE)</f>
        <v>504255.36</v>
      </c>
      <c r="K65" s="253">
        <f>VLOOKUP(B65,Sheet1!A$2:D$150,4,FALSE)</f>
        <v>288701.09999999998</v>
      </c>
      <c r="L65" s="252">
        <v>0.26296700000000001</v>
      </c>
      <c r="M65" s="5" t="s">
        <v>1672</v>
      </c>
      <c r="N65" s="4"/>
      <c r="O65" s="5"/>
      <c r="P65" s="5" t="s">
        <v>1690</v>
      </c>
      <c r="Q65" s="5"/>
      <c r="R65" s="5"/>
      <c r="S65" s="228"/>
      <c r="T65" s="5"/>
      <c r="U65" s="5"/>
      <c r="V65" s="4" t="s">
        <v>1958</v>
      </c>
      <c r="W65" s="262" t="s">
        <v>1692</v>
      </c>
      <c r="X65" s="5" t="s">
        <v>1688</v>
      </c>
      <c r="Y65" s="263">
        <v>42551</v>
      </c>
      <c r="Z65" s="263">
        <v>42551</v>
      </c>
    </row>
    <row r="66" spans="1:26" ht="22.5" x14ac:dyDescent="0.2">
      <c r="A66" s="5">
        <v>62</v>
      </c>
      <c r="B66" s="5" t="s">
        <v>1959</v>
      </c>
      <c r="C66" s="224" t="s">
        <v>1960</v>
      </c>
      <c r="D66" s="5" t="s">
        <v>1961</v>
      </c>
      <c r="E66" s="5" t="s">
        <v>136</v>
      </c>
      <c r="F66" s="5" t="s">
        <v>1962</v>
      </c>
      <c r="G66" s="5" t="s">
        <v>1688</v>
      </c>
      <c r="H66" s="228">
        <v>100032263349</v>
      </c>
      <c r="I66" s="252" t="s">
        <v>1671</v>
      </c>
      <c r="J66" s="253">
        <f>VLOOKUP(B66,Sheet1!A$2:C$150,3,FALSE)</f>
        <v>494859.1</v>
      </c>
      <c r="K66" s="253">
        <f>VLOOKUP(B66,Sheet1!A$2:D$150,4,FALSE)</f>
        <v>266923.81</v>
      </c>
      <c r="L66" s="252">
        <v>0.26369399999999998</v>
      </c>
      <c r="M66" s="5" t="s">
        <v>1672</v>
      </c>
      <c r="N66" s="4"/>
      <c r="O66" s="5"/>
      <c r="P66" s="5" t="s">
        <v>1690</v>
      </c>
      <c r="Q66" s="5"/>
      <c r="R66" s="5"/>
      <c r="S66" s="228"/>
      <c r="T66" s="5"/>
      <c r="U66" s="5"/>
      <c r="V66" s="4" t="s">
        <v>1963</v>
      </c>
      <c r="W66" s="262" t="s">
        <v>1692</v>
      </c>
      <c r="X66" s="5" t="s">
        <v>1688</v>
      </c>
      <c r="Y66" s="263">
        <v>42551</v>
      </c>
      <c r="Z66" s="263">
        <v>42551</v>
      </c>
    </row>
    <row r="67" spans="1:26" ht="22.5" x14ac:dyDescent="0.2">
      <c r="A67" s="5">
        <v>63</v>
      </c>
      <c r="B67" s="5" t="s">
        <v>1964</v>
      </c>
      <c r="C67" s="224" t="s">
        <v>1965</v>
      </c>
      <c r="D67" s="5" t="s">
        <v>145</v>
      </c>
      <c r="E67" s="5" t="s">
        <v>665</v>
      </c>
      <c r="F67" s="5" t="s">
        <v>1966</v>
      </c>
      <c r="G67" s="5" t="s">
        <v>1688</v>
      </c>
      <c r="H67" s="228">
        <v>100032156512</v>
      </c>
      <c r="I67" s="252" t="s">
        <v>1671</v>
      </c>
      <c r="J67" s="253">
        <f>VLOOKUP(B67,Sheet1!A$2:C$150,3,FALSE)</f>
        <v>499969.33</v>
      </c>
      <c r="K67" s="253">
        <f>VLOOKUP(B67,Sheet1!A$2:D$150,4,FALSE)</f>
        <v>273115.75</v>
      </c>
      <c r="L67" s="252">
        <v>0.264233</v>
      </c>
      <c r="M67" s="5" t="s">
        <v>1672</v>
      </c>
      <c r="N67" s="4"/>
      <c r="O67" s="5"/>
      <c r="P67" s="5" t="s">
        <v>1690</v>
      </c>
      <c r="Q67" s="5"/>
      <c r="R67" s="5"/>
      <c r="S67" s="228"/>
      <c r="T67" s="5"/>
      <c r="U67" s="5"/>
      <c r="V67" s="4" t="s">
        <v>1967</v>
      </c>
      <c r="W67" s="262" t="s">
        <v>1692</v>
      </c>
      <c r="X67" s="5" t="s">
        <v>1688</v>
      </c>
      <c r="Y67" s="263">
        <v>42551</v>
      </c>
      <c r="Z67" s="263">
        <v>42551</v>
      </c>
    </row>
    <row r="68" spans="1:26" ht="22.5" x14ac:dyDescent="0.2">
      <c r="A68" s="5">
        <v>64</v>
      </c>
      <c r="B68" s="5" t="s">
        <v>1968</v>
      </c>
      <c r="C68" s="224" t="s">
        <v>1969</v>
      </c>
      <c r="D68" s="5" t="s">
        <v>660</v>
      </c>
      <c r="E68" s="5" t="s">
        <v>136</v>
      </c>
      <c r="F68" s="5" t="s">
        <v>1970</v>
      </c>
      <c r="G68" s="5" t="s">
        <v>1688</v>
      </c>
      <c r="H68" s="228">
        <v>200000739729</v>
      </c>
      <c r="I68" s="252" t="s">
        <v>1671</v>
      </c>
      <c r="J68" s="253">
        <f>VLOOKUP(B68,Sheet1!A$2:C$150,3,FALSE)</f>
        <v>495600.2</v>
      </c>
      <c r="K68" s="253">
        <f>VLOOKUP(B68,Sheet1!A$2:D$150,4,FALSE)</f>
        <v>266678.99</v>
      </c>
      <c r="L68" s="252">
        <v>1.01796</v>
      </c>
      <c r="M68" s="5"/>
      <c r="N68" s="4"/>
      <c r="O68" s="4"/>
      <c r="P68" s="5"/>
      <c r="Q68" s="5"/>
      <c r="R68" s="5"/>
      <c r="S68" s="228"/>
      <c r="T68" s="5"/>
      <c r="U68" s="5"/>
      <c r="V68" s="4" t="s">
        <v>1971</v>
      </c>
      <c r="W68" s="262" t="s">
        <v>1692</v>
      </c>
      <c r="X68" s="5" t="s">
        <v>1688</v>
      </c>
      <c r="Y68" s="263">
        <v>42551</v>
      </c>
      <c r="Z68" s="263">
        <v>42551</v>
      </c>
    </row>
    <row r="69" spans="1:26" x14ac:dyDescent="0.2">
      <c r="A69" s="5">
        <v>65</v>
      </c>
      <c r="B69" s="5" t="s">
        <v>1972</v>
      </c>
      <c r="C69" s="224" t="s">
        <v>1973</v>
      </c>
      <c r="D69" s="5" t="s">
        <v>1974</v>
      </c>
      <c r="E69" s="5" t="s">
        <v>117</v>
      </c>
      <c r="F69" s="5" t="s">
        <v>1975</v>
      </c>
      <c r="G69" s="5" t="s">
        <v>1688</v>
      </c>
      <c r="H69" s="228">
        <v>100032156323</v>
      </c>
      <c r="I69" s="252" t="s">
        <v>1671</v>
      </c>
      <c r="J69" s="253">
        <f>VLOOKUP(B69,Sheet1!A$2:C$150,3,FALSE)</f>
        <v>494645.92</v>
      </c>
      <c r="K69" s="253">
        <f>VLOOKUP(B69,Sheet1!A$2:D$150,4,FALSE)</f>
        <v>270652.02</v>
      </c>
      <c r="L69" s="252">
        <v>0.24177699999999999</v>
      </c>
      <c r="M69" s="5"/>
      <c r="N69" s="4"/>
      <c r="O69" s="4"/>
      <c r="P69" s="5"/>
      <c r="Q69" s="5"/>
      <c r="R69" s="5"/>
      <c r="S69" s="228"/>
      <c r="T69" s="5"/>
      <c r="U69" s="47" t="s">
        <v>360</v>
      </c>
      <c r="V69" s="4" t="s">
        <v>1811</v>
      </c>
      <c r="W69" s="262" t="s">
        <v>1692</v>
      </c>
      <c r="X69" s="5" t="s">
        <v>1688</v>
      </c>
      <c r="Y69" s="263">
        <v>42551</v>
      </c>
      <c r="Z69" s="263">
        <v>42551</v>
      </c>
    </row>
    <row r="70" spans="1:26" x14ac:dyDescent="0.2">
      <c r="A70" s="5">
        <v>66</v>
      </c>
      <c r="B70" s="5" t="s">
        <v>1976</v>
      </c>
      <c r="C70" s="224" t="s">
        <v>1780</v>
      </c>
      <c r="D70" s="5" t="s">
        <v>1977</v>
      </c>
      <c r="E70" s="5" t="s">
        <v>136</v>
      </c>
      <c r="F70" s="5" t="s">
        <v>1978</v>
      </c>
      <c r="G70" s="5" t="s">
        <v>1688</v>
      </c>
      <c r="H70" s="228">
        <v>10001192977</v>
      </c>
      <c r="I70" s="252" t="s">
        <v>1671</v>
      </c>
      <c r="J70" s="253">
        <f>VLOOKUP(B70,Sheet1!A$2:C$150,3,FALSE)</f>
        <v>495738.12</v>
      </c>
      <c r="K70" s="253">
        <f>VLOOKUP(B70,Sheet1!A$2:D$150,4,FALSE)</f>
        <v>266961.23</v>
      </c>
      <c r="L70" s="252">
        <v>0.293485</v>
      </c>
      <c r="M70" s="5"/>
      <c r="N70" s="4"/>
      <c r="O70" s="4"/>
      <c r="P70" s="5"/>
      <c r="Q70" s="5"/>
      <c r="R70" s="5"/>
      <c r="S70" s="228"/>
      <c r="T70" s="5"/>
      <c r="U70" s="5"/>
      <c r="V70" s="4" t="s">
        <v>1979</v>
      </c>
      <c r="W70" s="262" t="s">
        <v>1692</v>
      </c>
      <c r="X70" s="5" t="s">
        <v>1688</v>
      </c>
      <c r="Y70" s="263">
        <v>42551</v>
      </c>
      <c r="Z70" s="263">
        <v>42551</v>
      </c>
    </row>
    <row r="71" spans="1:26" x14ac:dyDescent="0.2">
      <c r="A71" s="5">
        <v>67</v>
      </c>
      <c r="B71" s="5" t="s">
        <v>1980</v>
      </c>
      <c r="C71" s="224" t="s">
        <v>1981</v>
      </c>
      <c r="D71" s="5" t="s">
        <v>1982</v>
      </c>
      <c r="E71" s="5" t="s">
        <v>665</v>
      </c>
      <c r="F71" s="5" t="s">
        <v>1983</v>
      </c>
      <c r="G71" s="5" t="s">
        <v>1688</v>
      </c>
      <c r="H71" s="228">
        <v>200000736520</v>
      </c>
      <c r="I71" s="252" t="s">
        <v>1671</v>
      </c>
      <c r="J71" s="253">
        <f>VLOOKUP(B71,Sheet1!A$2:C$150,3,FALSE)</f>
        <v>499336.13</v>
      </c>
      <c r="K71" s="253">
        <f>VLOOKUP(B71,Sheet1!A$2:D$150,4,FALSE)</f>
        <v>272314.58</v>
      </c>
      <c r="L71" s="252">
        <v>0.30556800000000001</v>
      </c>
      <c r="M71" s="5"/>
      <c r="N71" s="4"/>
      <c r="O71" s="4"/>
      <c r="P71" s="5"/>
      <c r="Q71" s="5"/>
      <c r="R71" s="5"/>
      <c r="S71" s="228"/>
      <c r="T71" s="5"/>
      <c r="U71" s="5"/>
      <c r="V71" s="4" t="s">
        <v>1984</v>
      </c>
      <c r="W71" s="262" t="s">
        <v>1692</v>
      </c>
      <c r="X71" s="5" t="s">
        <v>1688</v>
      </c>
      <c r="Y71" s="263">
        <v>42551</v>
      </c>
      <c r="Z71" s="263">
        <v>42551</v>
      </c>
    </row>
    <row r="72" spans="1:26" x14ac:dyDescent="0.2">
      <c r="A72" s="5">
        <v>68</v>
      </c>
      <c r="B72" s="5" t="s">
        <v>1985</v>
      </c>
      <c r="C72" s="224" t="s">
        <v>1986</v>
      </c>
      <c r="D72" s="5" t="s">
        <v>1987</v>
      </c>
      <c r="E72" s="5" t="s">
        <v>136</v>
      </c>
      <c r="F72" s="5" t="s">
        <v>1988</v>
      </c>
      <c r="G72" s="5" t="s">
        <v>1688</v>
      </c>
      <c r="H72" s="228">
        <v>100032137789</v>
      </c>
      <c r="I72" s="252" t="s">
        <v>1671</v>
      </c>
      <c r="J72" s="253">
        <f>VLOOKUP(B72,Sheet1!A$2:C$150,3,FALSE)</f>
        <v>495651.66</v>
      </c>
      <c r="K72" s="253">
        <f>VLOOKUP(B72,Sheet1!A$2:D$150,4,FALSE)</f>
        <v>266827.78000000003</v>
      </c>
      <c r="L72" s="252">
        <v>0.31753799999999999</v>
      </c>
      <c r="M72" s="5"/>
      <c r="N72" s="4"/>
      <c r="O72" s="4"/>
      <c r="P72" s="5"/>
      <c r="Q72" s="5"/>
      <c r="R72" s="5"/>
      <c r="S72" s="228"/>
      <c r="T72" s="5"/>
      <c r="U72" s="5"/>
      <c r="V72" s="4" t="s">
        <v>1979</v>
      </c>
      <c r="W72" s="262" t="s">
        <v>1692</v>
      </c>
      <c r="X72" s="5" t="s">
        <v>1688</v>
      </c>
      <c r="Y72" s="263">
        <v>42551</v>
      </c>
      <c r="Z72" s="263">
        <v>42551</v>
      </c>
    </row>
    <row r="73" spans="1:26" x14ac:dyDescent="0.2">
      <c r="A73" s="5">
        <v>69</v>
      </c>
      <c r="B73" s="5" t="s">
        <v>1989</v>
      </c>
      <c r="C73" s="227" t="s">
        <v>1990</v>
      </c>
      <c r="D73" s="5" t="s">
        <v>145</v>
      </c>
      <c r="E73" s="5" t="s">
        <v>136</v>
      </c>
      <c r="F73" s="5" t="s">
        <v>1991</v>
      </c>
      <c r="G73" s="5" t="s">
        <v>1688</v>
      </c>
      <c r="H73" s="228">
        <v>100032137518</v>
      </c>
      <c r="I73" s="252" t="s">
        <v>1671</v>
      </c>
      <c r="J73" s="253">
        <f>VLOOKUP(B73,Sheet1!A$2:C$150,3,FALSE)</f>
        <v>495674.2</v>
      </c>
      <c r="K73" s="253">
        <f>VLOOKUP(B73,Sheet1!A$2:D$150,4,FALSE)</f>
        <v>267103.84000000003</v>
      </c>
      <c r="L73" s="252">
        <v>0.33674999999999999</v>
      </c>
      <c r="M73" s="5"/>
      <c r="N73" s="4"/>
      <c r="O73" s="4"/>
      <c r="P73" s="5"/>
      <c r="Q73" s="5"/>
      <c r="R73" s="5"/>
      <c r="S73" s="228"/>
      <c r="T73" s="5"/>
      <c r="U73" s="5"/>
      <c r="V73" s="4" t="s">
        <v>1979</v>
      </c>
      <c r="W73" s="262" t="s">
        <v>1692</v>
      </c>
      <c r="X73" s="5" t="s">
        <v>1688</v>
      </c>
      <c r="Y73" s="263">
        <v>42551</v>
      </c>
      <c r="Z73" s="263">
        <v>42551</v>
      </c>
    </row>
    <row r="74" spans="1:26" x14ac:dyDescent="0.2">
      <c r="A74" s="5">
        <v>70</v>
      </c>
      <c r="B74" s="5" t="s">
        <v>1992</v>
      </c>
      <c r="C74" s="224" t="s">
        <v>1993</v>
      </c>
      <c r="D74" s="5" t="s">
        <v>1595</v>
      </c>
      <c r="E74" s="5" t="s">
        <v>136</v>
      </c>
      <c r="F74" s="5" t="s">
        <v>1994</v>
      </c>
      <c r="G74" s="5" t="s">
        <v>1688</v>
      </c>
      <c r="H74" s="228">
        <v>200000740533</v>
      </c>
      <c r="I74" s="252" t="s">
        <v>1671</v>
      </c>
      <c r="J74" s="253">
        <f>VLOOKUP(B74,Sheet1!A$2:C$150,3,FALSE)</f>
        <v>495548.3</v>
      </c>
      <c r="K74" s="253">
        <f>VLOOKUP(B74,Sheet1!A$2:D$150,4,FALSE)</f>
        <v>267092.53000000003</v>
      </c>
      <c r="L74" s="252">
        <v>0.242619</v>
      </c>
      <c r="M74" s="5"/>
      <c r="N74" s="4"/>
      <c r="O74" s="4"/>
      <c r="P74" s="5"/>
      <c r="Q74" s="5"/>
      <c r="R74" s="5"/>
      <c r="S74" s="228"/>
      <c r="T74" s="5"/>
      <c r="U74" s="47" t="s">
        <v>360</v>
      </c>
      <c r="V74" s="4" t="s">
        <v>1811</v>
      </c>
      <c r="W74" s="262" t="s">
        <v>1692</v>
      </c>
      <c r="X74" s="5" t="s">
        <v>1688</v>
      </c>
      <c r="Y74" s="263">
        <v>42551</v>
      </c>
      <c r="Z74" s="263">
        <v>42551</v>
      </c>
    </row>
    <row r="75" spans="1:26" x14ac:dyDescent="0.2">
      <c r="A75" s="5">
        <v>71</v>
      </c>
      <c r="B75" s="5" t="s">
        <v>1995</v>
      </c>
      <c r="C75" s="227" t="s">
        <v>1996</v>
      </c>
      <c r="D75" s="5" t="s">
        <v>1997</v>
      </c>
      <c r="E75" s="5" t="s">
        <v>136</v>
      </c>
      <c r="F75" s="5" t="s">
        <v>1998</v>
      </c>
      <c r="G75" s="5" t="s">
        <v>1688</v>
      </c>
      <c r="H75" s="228">
        <v>100032137906</v>
      </c>
      <c r="I75" s="252" t="s">
        <v>1671</v>
      </c>
      <c r="J75" s="253">
        <f>VLOOKUP(B75,Sheet1!A$2:C$150,3,FALSE)</f>
        <v>495439.52</v>
      </c>
      <c r="K75" s="253">
        <f>VLOOKUP(B75,Sheet1!A$2:D$150,4,FALSE)</f>
        <v>267532.38</v>
      </c>
      <c r="L75" s="252">
        <v>0.36817499999999997</v>
      </c>
      <c r="M75" s="5"/>
      <c r="N75" s="4"/>
      <c r="O75" s="4"/>
      <c r="P75" s="5"/>
      <c r="Q75" s="5"/>
      <c r="R75" s="5"/>
      <c r="S75" s="228"/>
      <c r="T75" s="5"/>
      <c r="U75" s="5"/>
      <c r="V75" s="4" t="s">
        <v>1979</v>
      </c>
      <c r="W75" s="262" t="s">
        <v>1692</v>
      </c>
      <c r="X75" s="5" t="s">
        <v>1688</v>
      </c>
      <c r="Y75" s="263">
        <v>42551</v>
      </c>
      <c r="Z75" s="263">
        <v>42551</v>
      </c>
    </row>
    <row r="76" spans="1:26" ht="22.5" x14ac:dyDescent="0.2">
      <c r="A76" s="5">
        <v>72</v>
      </c>
      <c r="B76" s="5" t="s">
        <v>1999</v>
      </c>
      <c r="C76" s="224" t="s">
        <v>2000</v>
      </c>
      <c r="D76" s="5" t="s">
        <v>1947</v>
      </c>
      <c r="E76" s="5" t="s">
        <v>136</v>
      </c>
      <c r="F76" s="5" t="s">
        <v>1948</v>
      </c>
      <c r="G76" s="5" t="s">
        <v>1688</v>
      </c>
      <c r="H76" s="228">
        <v>200000743646</v>
      </c>
      <c r="I76" s="252" t="s">
        <v>1671</v>
      </c>
      <c r="J76" s="253">
        <f>VLOOKUP(B76,Sheet1!A$2:C$150,3,FALSE)</f>
        <v>495964.62</v>
      </c>
      <c r="K76" s="253">
        <f>VLOOKUP(B76,Sheet1!A$2:D$150,4,FALSE)</f>
        <v>266929.3</v>
      </c>
      <c r="L76" s="252">
        <v>0.29877700000000001</v>
      </c>
      <c r="M76" s="5"/>
      <c r="N76" s="4"/>
      <c r="O76" s="4"/>
      <c r="P76" s="5"/>
      <c r="Q76" s="5"/>
      <c r="R76" s="5"/>
      <c r="S76" s="228"/>
      <c r="T76" s="5"/>
      <c r="U76" s="5"/>
      <c r="V76" s="195" t="s">
        <v>2317</v>
      </c>
      <c r="W76" s="262" t="s">
        <v>1692</v>
      </c>
      <c r="X76" s="5" t="s">
        <v>1688</v>
      </c>
      <c r="Y76" s="263">
        <v>42551</v>
      </c>
      <c r="Z76" s="263">
        <v>42551</v>
      </c>
    </row>
    <row r="77" spans="1:26" x14ac:dyDescent="0.2">
      <c r="A77" s="5">
        <v>73</v>
      </c>
      <c r="B77" s="5" t="s">
        <v>2001</v>
      </c>
      <c r="C77" s="224" t="s">
        <v>2002</v>
      </c>
      <c r="D77" s="5" t="s">
        <v>2003</v>
      </c>
      <c r="E77" s="5" t="s">
        <v>136</v>
      </c>
      <c r="F77" s="5" t="s">
        <v>2004</v>
      </c>
      <c r="G77" s="5" t="s">
        <v>1688</v>
      </c>
      <c r="H77" s="228">
        <v>200000738981</v>
      </c>
      <c r="I77" s="252" t="s">
        <v>1671</v>
      </c>
      <c r="J77" s="253">
        <f>VLOOKUP(B77,Sheet1!A$2:C$150,3,FALSE)</f>
        <v>494986.63</v>
      </c>
      <c r="K77" s="253">
        <f>VLOOKUP(B77,Sheet1!A$2:D$150,4,FALSE)</f>
        <v>266787.15999999997</v>
      </c>
      <c r="L77" s="252">
        <v>0.37402400000000002</v>
      </c>
      <c r="M77" s="5"/>
      <c r="N77" s="4"/>
      <c r="O77" s="4"/>
      <c r="P77" s="5"/>
      <c r="Q77" s="5"/>
      <c r="R77" s="5"/>
      <c r="S77" s="228"/>
      <c r="T77" s="5"/>
      <c r="U77" s="5"/>
      <c r="V77" s="4" t="s">
        <v>2005</v>
      </c>
      <c r="W77" s="262" t="s">
        <v>1692</v>
      </c>
      <c r="X77" s="5" t="s">
        <v>1688</v>
      </c>
      <c r="Y77" s="263">
        <v>42551</v>
      </c>
      <c r="Z77" s="263">
        <v>42551</v>
      </c>
    </row>
    <row r="78" spans="1:26" x14ac:dyDescent="0.2">
      <c r="A78" s="5">
        <v>74</v>
      </c>
      <c r="B78" s="5" t="s">
        <v>2006</v>
      </c>
      <c r="C78" s="224" t="s">
        <v>2007</v>
      </c>
      <c r="D78" s="5" t="s">
        <v>116</v>
      </c>
      <c r="E78" s="5" t="s">
        <v>117</v>
      </c>
      <c r="F78" s="5" t="s">
        <v>2008</v>
      </c>
      <c r="G78" s="5" t="s">
        <v>1688</v>
      </c>
      <c r="H78" s="228">
        <v>10001199044</v>
      </c>
      <c r="I78" s="252" t="s">
        <v>1671</v>
      </c>
      <c r="J78" s="253">
        <f>VLOOKUP(B78,Sheet1!A$2:C$150,3,FALSE)</f>
        <v>494265.71</v>
      </c>
      <c r="K78" s="253">
        <f>VLOOKUP(B78,Sheet1!A$2:D$150,4,FALSE)</f>
        <v>270566.36</v>
      </c>
      <c r="L78" s="252">
        <v>0.398206</v>
      </c>
      <c r="M78" s="5"/>
      <c r="N78" s="4"/>
      <c r="O78" s="4"/>
      <c r="P78" s="5"/>
      <c r="Q78" s="5"/>
      <c r="R78" s="5"/>
      <c r="S78" s="228"/>
      <c r="T78" s="5"/>
      <c r="U78" s="5"/>
      <c r="V78" s="4" t="s">
        <v>2005</v>
      </c>
      <c r="W78" s="262" t="s">
        <v>1692</v>
      </c>
      <c r="X78" s="5" t="s">
        <v>1688</v>
      </c>
      <c r="Y78" s="263">
        <v>42551</v>
      </c>
      <c r="Z78" s="263">
        <v>42551</v>
      </c>
    </row>
    <row r="79" spans="1:26" ht="33.75" x14ac:dyDescent="0.2">
      <c r="A79" s="5">
        <v>75</v>
      </c>
      <c r="B79" s="5" t="s">
        <v>2009</v>
      </c>
      <c r="C79" s="224" t="s">
        <v>2010</v>
      </c>
      <c r="D79" s="5" t="s">
        <v>1951</v>
      </c>
      <c r="E79" s="5" t="s">
        <v>126</v>
      </c>
      <c r="F79" s="5" t="s">
        <v>2011</v>
      </c>
      <c r="G79" s="5" t="s">
        <v>1688</v>
      </c>
      <c r="H79" s="228">
        <v>10090611104</v>
      </c>
      <c r="I79" s="252" t="s">
        <v>1671</v>
      </c>
      <c r="J79" s="253">
        <f>VLOOKUP(B79,Sheet1!A$2:C$150,3,FALSE)</f>
        <v>496299.48</v>
      </c>
      <c r="K79" s="253">
        <f>VLOOKUP(B79,Sheet1!A$2:D$150,4,FALSE)</f>
        <v>268313.34000000003</v>
      </c>
      <c r="L79" s="252">
        <v>0.418406</v>
      </c>
      <c r="M79" s="5"/>
      <c r="N79" s="4"/>
      <c r="O79" s="4"/>
      <c r="P79" s="5"/>
      <c r="Q79" s="5"/>
      <c r="R79" s="5"/>
      <c r="S79" s="228"/>
      <c r="T79" s="5"/>
      <c r="U79" s="5"/>
      <c r="V79" s="195" t="s">
        <v>2310</v>
      </c>
      <c r="W79" s="262" t="s">
        <v>1692</v>
      </c>
      <c r="X79" s="5" t="s">
        <v>1688</v>
      </c>
      <c r="Y79" s="263">
        <v>42551</v>
      </c>
      <c r="Z79" s="263">
        <v>42551</v>
      </c>
    </row>
    <row r="80" spans="1:26" x14ac:dyDescent="0.2">
      <c r="A80" s="5">
        <v>76</v>
      </c>
      <c r="B80" s="5" t="s">
        <v>2012</v>
      </c>
      <c r="C80" s="224" t="s">
        <v>2013</v>
      </c>
      <c r="D80" s="5" t="s">
        <v>2014</v>
      </c>
      <c r="E80" s="5" t="s">
        <v>136</v>
      </c>
      <c r="F80" s="5" t="s">
        <v>2015</v>
      </c>
      <c r="G80" s="5" t="s">
        <v>1688</v>
      </c>
      <c r="H80" s="228">
        <v>100032138484</v>
      </c>
      <c r="I80" s="252" t="s">
        <v>1671</v>
      </c>
      <c r="J80" s="253">
        <f>VLOOKUP(B80,Sheet1!A$2:C$150,3,FALSE)</f>
        <v>495306.52</v>
      </c>
      <c r="K80" s="253">
        <f>VLOOKUP(B80,Sheet1!A$2:D$150,4,FALSE)</f>
        <v>266968.68</v>
      </c>
      <c r="L80" s="252">
        <v>0.25407200000000002</v>
      </c>
      <c r="M80" s="5"/>
      <c r="N80" s="4"/>
      <c r="O80" s="4"/>
      <c r="P80" s="5"/>
      <c r="Q80" s="5"/>
      <c r="R80" s="5"/>
      <c r="S80" s="228"/>
      <c r="T80" s="5"/>
      <c r="U80" s="5"/>
      <c r="V80" s="4" t="s">
        <v>1979</v>
      </c>
      <c r="W80" s="262" t="s">
        <v>1692</v>
      </c>
      <c r="X80" s="5" t="s">
        <v>1688</v>
      </c>
      <c r="Y80" s="263">
        <v>42551</v>
      </c>
      <c r="Z80" s="263">
        <v>42551</v>
      </c>
    </row>
    <row r="81" spans="1:26" ht="22.5" x14ac:dyDescent="0.2">
      <c r="A81" s="5">
        <v>77</v>
      </c>
      <c r="B81" s="5" t="s">
        <v>2016</v>
      </c>
      <c r="C81" s="224" t="s">
        <v>2017</v>
      </c>
      <c r="D81" s="5" t="s">
        <v>1595</v>
      </c>
      <c r="E81" s="5" t="s">
        <v>2018</v>
      </c>
      <c r="F81" s="5" t="s">
        <v>2019</v>
      </c>
      <c r="G81" s="5" t="s">
        <v>1688</v>
      </c>
      <c r="H81" s="228">
        <v>10001193118</v>
      </c>
      <c r="I81" s="252" t="s">
        <v>1671</v>
      </c>
      <c r="J81" s="253">
        <f>VLOOKUP(B81,Sheet1!A$2:C$150,3,FALSE)</f>
        <v>495327.55</v>
      </c>
      <c r="K81" s="253">
        <f>VLOOKUP(B81,Sheet1!A$2:D$150,4,FALSE)</f>
        <v>270848.83</v>
      </c>
      <c r="L81" s="252">
        <v>0.44440499999999999</v>
      </c>
      <c r="M81" s="5"/>
      <c r="N81" s="4"/>
      <c r="O81" s="4"/>
      <c r="P81" s="5"/>
      <c r="Q81" s="5"/>
      <c r="R81" s="5"/>
      <c r="S81" s="228"/>
      <c r="T81" s="5"/>
      <c r="U81" s="5"/>
      <c r="V81" s="195" t="s">
        <v>2314</v>
      </c>
      <c r="W81" s="262" t="s">
        <v>1692</v>
      </c>
      <c r="X81" s="5" t="s">
        <v>1688</v>
      </c>
      <c r="Y81" s="263">
        <v>42551</v>
      </c>
      <c r="Z81" s="263">
        <v>42551</v>
      </c>
    </row>
    <row r="82" spans="1:26" ht="22.5" x14ac:dyDescent="0.2">
      <c r="A82" s="5">
        <v>78</v>
      </c>
      <c r="B82" s="5" t="s">
        <v>2020</v>
      </c>
      <c r="C82" s="224" t="s">
        <v>2021</v>
      </c>
      <c r="D82" s="5" t="s">
        <v>2022</v>
      </c>
      <c r="E82" s="5" t="s">
        <v>136</v>
      </c>
      <c r="F82" s="5" t="s">
        <v>2023</v>
      </c>
      <c r="G82" s="5" t="s">
        <v>1688</v>
      </c>
      <c r="H82" s="228">
        <v>100032137910</v>
      </c>
      <c r="I82" s="252" t="s">
        <v>1671</v>
      </c>
      <c r="J82" s="253">
        <f>VLOOKUP(B82,Sheet1!A$2:C$150,3,FALSE)</f>
        <v>495893.45</v>
      </c>
      <c r="K82" s="253">
        <f>VLOOKUP(B82,Sheet1!A$2:D$150,4,FALSE)</f>
        <v>267397.02</v>
      </c>
      <c r="L82" s="252">
        <v>0.47757500000000003</v>
      </c>
      <c r="M82" s="5"/>
      <c r="N82" s="4"/>
      <c r="O82" s="4"/>
      <c r="P82" s="5"/>
      <c r="Q82" s="5"/>
      <c r="R82" s="5"/>
      <c r="S82" s="228"/>
      <c r="T82" s="5"/>
      <c r="U82" s="5"/>
      <c r="V82" s="195" t="s">
        <v>2521</v>
      </c>
      <c r="W82" s="262" t="s">
        <v>1692</v>
      </c>
      <c r="X82" s="5" t="s">
        <v>1688</v>
      </c>
      <c r="Y82" s="263">
        <v>42551</v>
      </c>
      <c r="Z82" s="263">
        <v>42551</v>
      </c>
    </row>
    <row r="83" spans="1:26" x14ac:dyDescent="0.2">
      <c r="A83" s="5">
        <v>79</v>
      </c>
      <c r="B83" s="5" t="s">
        <v>2024</v>
      </c>
      <c r="C83" s="224" t="s">
        <v>2025</v>
      </c>
      <c r="D83" s="5" t="s">
        <v>1106</v>
      </c>
      <c r="E83" s="5" t="s">
        <v>136</v>
      </c>
      <c r="F83" s="5" t="s">
        <v>1988</v>
      </c>
      <c r="G83" s="5" t="s">
        <v>1688</v>
      </c>
      <c r="H83" s="228">
        <v>200000740741</v>
      </c>
      <c r="I83" s="252" t="s">
        <v>1671</v>
      </c>
      <c r="J83" s="253">
        <f>VLOOKUP(B83,Sheet1!A$2:C$150,3,FALSE)</f>
        <v>495594.42</v>
      </c>
      <c r="K83" s="253">
        <f>VLOOKUP(B83,Sheet1!A$2:D$150,4,FALSE)</f>
        <v>266911.89</v>
      </c>
      <c r="L83" s="252">
        <v>0.49349500000000002</v>
      </c>
      <c r="M83" s="5"/>
      <c r="N83" s="4"/>
      <c r="O83" s="4"/>
      <c r="P83" s="5"/>
      <c r="Q83" s="5"/>
      <c r="R83" s="5"/>
      <c r="S83" s="228"/>
      <c r="T83" s="5"/>
      <c r="U83" s="5"/>
      <c r="V83" s="4" t="s">
        <v>2005</v>
      </c>
      <c r="W83" s="262" t="s">
        <v>1692</v>
      </c>
      <c r="X83" s="5" t="s">
        <v>1688</v>
      </c>
      <c r="Y83" s="263">
        <v>42551</v>
      </c>
      <c r="Z83" s="263">
        <v>42551</v>
      </c>
    </row>
    <row r="84" spans="1:26" x14ac:dyDescent="0.2">
      <c r="A84" s="5">
        <v>80</v>
      </c>
      <c r="B84" s="5" t="s">
        <v>2026</v>
      </c>
      <c r="C84" s="224" t="s">
        <v>2027</v>
      </c>
      <c r="D84" s="5" t="s">
        <v>2028</v>
      </c>
      <c r="E84" s="5" t="s">
        <v>2029</v>
      </c>
      <c r="F84" s="5" t="s">
        <v>2030</v>
      </c>
      <c r="G84" s="5" t="s">
        <v>1688</v>
      </c>
      <c r="H84" s="228">
        <v>10001199335</v>
      </c>
      <c r="I84" s="252" t="s">
        <v>1671</v>
      </c>
      <c r="J84" s="253">
        <f>VLOOKUP(B84,Sheet1!A$2:C$150,3,FALSE)</f>
        <v>495878.54</v>
      </c>
      <c r="K84" s="253">
        <f>VLOOKUP(B84,Sheet1!A$2:D$150,4,FALSE)</f>
        <v>267035.28999999998</v>
      </c>
      <c r="L84" s="252">
        <v>0.57525599999999999</v>
      </c>
      <c r="M84" s="5"/>
      <c r="N84" s="4"/>
      <c r="O84" s="4"/>
      <c r="P84" s="5"/>
      <c r="Q84" s="5"/>
      <c r="R84" s="5"/>
      <c r="S84" s="228"/>
      <c r="T84" s="5"/>
      <c r="U84" s="5"/>
      <c r="V84" s="4" t="s">
        <v>1979</v>
      </c>
      <c r="W84" s="262" t="s">
        <v>1692</v>
      </c>
      <c r="X84" s="5" t="s">
        <v>1688</v>
      </c>
      <c r="Y84" s="263">
        <v>42551</v>
      </c>
      <c r="Z84" s="263">
        <v>42551</v>
      </c>
    </row>
    <row r="85" spans="1:26" x14ac:dyDescent="0.2">
      <c r="A85" s="5">
        <v>81</v>
      </c>
      <c r="B85" s="5" t="s">
        <v>2031</v>
      </c>
      <c r="C85" s="224" t="s">
        <v>2032</v>
      </c>
      <c r="D85" s="5" t="s">
        <v>1595</v>
      </c>
      <c r="E85" s="5" t="s">
        <v>136</v>
      </c>
      <c r="F85" s="5" t="s">
        <v>2033</v>
      </c>
      <c r="G85" s="5" t="s">
        <v>1688</v>
      </c>
      <c r="H85" s="228">
        <v>100032138505</v>
      </c>
      <c r="I85" s="252" t="s">
        <v>1671</v>
      </c>
      <c r="J85" s="253">
        <f>VLOOKUP(B85,Sheet1!A$2:C$150,3,FALSE)</f>
        <v>495546.74</v>
      </c>
      <c r="K85" s="253">
        <f>VLOOKUP(B85,Sheet1!A$2:D$150,4,FALSE)</f>
        <v>267024.03000000003</v>
      </c>
      <c r="L85" s="252">
        <v>0.68890200000000001</v>
      </c>
      <c r="M85" s="5"/>
      <c r="N85" s="4"/>
      <c r="O85" s="4"/>
      <c r="P85" s="5"/>
      <c r="Q85" s="5"/>
      <c r="R85" s="5"/>
      <c r="S85" s="228"/>
      <c r="T85" s="5"/>
      <c r="U85" s="5"/>
      <c r="V85" s="4" t="s">
        <v>2005</v>
      </c>
      <c r="W85" s="262" t="s">
        <v>1692</v>
      </c>
      <c r="X85" s="5" t="s">
        <v>1688</v>
      </c>
      <c r="Y85" s="263">
        <v>42551</v>
      </c>
      <c r="Z85" s="263">
        <v>42551</v>
      </c>
    </row>
    <row r="86" spans="1:26" x14ac:dyDescent="0.2">
      <c r="A86" s="5">
        <v>82</v>
      </c>
      <c r="B86" s="5" t="s">
        <v>2034</v>
      </c>
      <c r="C86" s="224" t="s">
        <v>2035</v>
      </c>
      <c r="D86" s="5" t="s">
        <v>514</v>
      </c>
      <c r="E86" s="5" t="s">
        <v>113</v>
      </c>
      <c r="F86" s="5" t="s">
        <v>2036</v>
      </c>
      <c r="G86" s="5" t="s">
        <v>1688</v>
      </c>
      <c r="H86" s="228">
        <v>10001190141</v>
      </c>
      <c r="I86" s="252" t="s">
        <v>1671</v>
      </c>
      <c r="J86" s="253">
        <f>VLOOKUP(B86,Sheet1!A$2:C$150,3,FALSE)</f>
        <v>499338.84</v>
      </c>
      <c r="K86" s="253">
        <f>VLOOKUP(B86,Sheet1!A$2:D$150,4,FALSE)</f>
        <v>278565.88</v>
      </c>
      <c r="L86" s="252">
        <v>0.73518799999999995</v>
      </c>
      <c r="M86" s="5"/>
      <c r="N86" s="4"/>
      <c r="O86" s="4"/>
      <c r="P86" s="5"/>
      <c r="Q86" s="5"/>
      <c r="R86" s="5"/>
      <c r="S86" s="228"/>
      <c r="T86" s="5"/>
      <c r="U86" s="5"/>
      <c r="V86" s="4" t="s">
        <v>2005</v>
      </c>
      <c r="W86" s="262" t="s">
        <v>1692</v>
      </c>
      <c r="X86" s="5" t="s">
        <v>1688</v>
      </c>
      <c r="Y86" s="263">
        <v>42551</v>
      </c>
      <c r="Z86" s="263">
        <v>42551</v>
      </c>
    </row>
    <row r="87" spans="1:26" x14ac:dyDescent="0.2">
      <c r="A87" s="5">
        <v>83</v>
      </c>
      <c r="B87" s="5" t="s">
        <v>2037</v>
      </c>
      <c r="C87" s="224" t="s">
        <v>2038</v>
      </c>
      <c r="D87" s="5" t="s">
        <v>138</v>
      </c>
      <c r="E87" s="5" t="s">
        <v>136</v>
      </c>
      <c r="F87" s="5" t="s">
        <v>2039</v>
      </c>
      <c r="G87" s="5" t="s">
        <v>1688</v>
      </c>
      <c r="H87" s="228">
        <v>100032138010</v>
      </c>
      <c r="I87" s="252" t="s">
        <v>1671</v>
      </c>
      <c r="J87" s="253">
        <f>VLOOKUP(B87,Sheet1!A$2:C$150,3,FALSE)</f>
        <v>494896.01</v>
      </c>
      <c r="K87" s="253">
        <f>VLOOKUP(B87,Sheet1!A$2:D$150,4,FALSE)</f>
        <v>268003.81</v>
      </c>
      <c r="L87" s="252">
        <v>0.70984999999999998</v>
      </c>
      <c r="M87" s="5"/>
      <c r="N87" s="4"/>
      <c r="O87" s="4"/>
      <c r="P87" s="5"/>
      <c r="Q87" s="5"/>
      <c r="R87" s="5"/>
      <c r="S87" s="228"/>
      <c r="T87" s="5"/>
      <c r="U87" s="5"/>
      <c r="V87" s="4" t="s">
        <v>2005</v>
      </c>
      <c r="W87" s="262" t="s">
        <v>1692</v>
      </c>
      <c r="X87" s="5" t="s">
        <v>1688</v>
      </c>
      <c r="Y87" s="263">
        <v>42551</v>
      </c>
      <c r="Z87" s="263">
        <v>42551</v>
      </c>
    </row>
    <row r="88" spans="1:26" x14ac:dyDescent="0.2">
      <c r="A88" s="5">
        <v>84</v>
      </c>
      <c r="B88" s="5" t="s">
        <v>2040</v>
      </c>
      <c r="C88" s="224" t="s">
        <v>2041</v>
      </c>
      <c r="D88" s="5" t="s">
        <v>168</v>
      </c>
      <c r="E88" s="5" t="s">
        <v>126</v>
      </c>
      <c r="F88" s="5" t="s">
        <v>2042</v>
      </c>
      <c r="G88" s="5" t="s">
        <v>1688</v>
      </c>
      <c r="H88" s="228">
        <v>10090609843</v>
      </c>
      <c r="I88" s="252" t="s">
        <v>1671</v>
      </c>
      <c r="J88" s="253">
        <f>VLOOKUP(B88,Sheet1!A$2:C$150,3,FALSE)</f>
        <v>496242.45</v>
      </c>
      <c r="K88" s="253">
        <f>VLOOKUP(B88,Sheet1!A$2:D$150,4,FALSE)</f>
        <v>268628.83</v>
      </c>
      <c r="L88" s="252">
        <v>0.62083699999999997</v>
      </c>
      <c r="M88" s="5"/>
      <c r="N88" s="4"/>
      <c r="O88" s="4"/>
      <c r="P88" s="5"/>
      <c r="Q88" s="5"/>
      <c r="R88" s="5"/>
      <c r="S88" s="228"/>
      <c r="T88" s="5"/>
      <c r="U88" s="5"/>
      <c r="V88" s="4" t="s">
        <v>2005</v>
      </c>
      <c r="W88" s="262" t="s">
        <v>1692</v>
      </c>
      <c r="X88" s="5" t="s">
        <v>1688</v>
      </c>
      <c r="Y88" s="263">
        <v>42551</v>
      </c>
      <c r="Z88" s="263">
        <v>42551</v>
      </c>
    </row>
    <row r="89" spans="1:26" x14ac:dyDescent="0.2">
      <c r="A89" s="5">
        <v>85</v>
      </c>
      <c r="B89" s="5" t="s">
        <v>2043</v>
      </c>
      <c r="C89" s="224" t="s">
        <v>2044</v>
      </c>
      <c r="D89" s="5" t="s">
        <v>2045</v>
      </c>
      <c r="E89" s="5" t="s">
        <v>136</v>
      </c>
      <c r="F89" s="5" t="s">
        <v>2046</v>
      </c>
      <c r="G89" s="5" t="s">
        <v>1688</v>
      </c>
      <c r="H89" s="228">
        <v>10001190285</v>
      </c>
      <c r="I89" s="252" t="s">
        <v>1671</v>
      </c>
      <c r="J89" s="253">
        <f>VLOOKUP(B89,Sheet1!A$2:C$150,3,FALSE)</f>
        <v>494963.14</v>
      </c>
      <c r="K89" s="253">
        <f>VLOOKUP(B89,Sheet1!A$2:D$150,4,FALSE)</f>
        <v>266686</v>
      </c>
      <c r="L89" s="252">
        <v>0.97904000000000002</v>
      </c>
      <c r="M89" s="5"/>
      <c r="N89" s="4"/>
      <c r="O89" s="4"/>
      <c r="P89" s="5"/>
      <c r="Q89" s="5"/>
      <c r="R89" s="5"/>
      <c r="S89" s="228"/>
      <c r="T89" s="5"/>
      <c r="U89" s="5"/>
      <c r="V89" s="4" t="s">
        <v>2005</v>
      </c>
      <c r="W89" s="262" t="s">
        <v>1692</v>
      </c>
      <c r="X89" s="5" t="s">
        <v>1688</v>
      </c>
      <c r="Y89" s="263">
        <v>42551</v>
      </c>
      <c r="Z89" s="263">
        <v>42551</v>
      </c>
    </row>
    <row r="90" spans="1:26" ht="22.5" x14ac:dyDescent="0.2">
      <c r="A90" s="5">
        <v>86</v>
      </c>
      <c r="B90" s="5" t="s">
        <v>2047</v>
      </c>
      <c r="C90" s="224" t="s">
        <v>2048</v>
      </c>
      <c r="D90" s="5" t="s">
        <v>2049</v>
      </c>
      <c r="E90" s="5" t="s">
        <v>1956</v>
      </c>
      <c r="F90" s="5" t="s">
        <v>2050</v>
      </c>
      <c r="G90" s="5" t="s">
        <v>1688</v>
      </c>
      <c r="H90" s="228">
        <v>10001193628</v>
      </c>
      <c r="I90" s="252" t="s">
        <v>1671</v>
      </c>
      <c r="J90" s="253">
        <f>VLOOKUP(B90,Sheet1!A$2:C$150,3,FALSE)</f>
        <v>504245.17</v>
      </c>
      <c r="K90" s="253">
        <f>VLOOKUP(B90,Sheet1!A$2:D$150,4,FALSE)</f>
        <v>288001.71000000002</v>
      </c>
      <c r="L90" s="252">
        <v>0.48018899999999998</v>
      </c>
      <c r="M90" s="5"/>
      <c r="N90" s="4"/>
      <c r="O90" s="4"/>
      <c r="P90" s="5"/>
      <c r="Q90" s="5"/>
      <c r="R90" s="5"/>
      <c r="S90" s="228"/>
      <c r="T90" s="5"/>
      <c r="U90" s="5"/>
      <c r="V90" s="195" t="s">
        <v>2521</v>
      </c>
      <c r="W90" s="262" t="s">
        <v>1692</v>
      </c>
      <c r="X90" s="5" t="s">
        <v>1688</v>
      </c>
      <c r="Y90" s="263">
        <v>42551</v>
      </c>
      <c r="Z90" s="263">
        <v>42551</v>
      </c>
    </row>
    <row r="91" spans="1:26" x14ac:dyDescent="0.2">
      <c r="A91" s="5">
        <v>87</v>
      </c>
      <c r="B91" s="5" t="s">
        <v>2051</v>
      </c>
      <c r="C91" s="224" t="s">
        <v>401</v>
      </c>
      <c r="D91" s="5" t="s">
        <v>2052</v>
      </c>
      <c r="E91" s="5" t="s">
        <v>1956</v>
      </c>
      <c r="F91" s="5" t="s">
        <v>2053</v>
      </c>
      <c r="G91" s="5" t="s">
        <v>1688</v>
      </c>
      <c r="H91" s="228">
        <v>100032263071</v>
      </c>
      <c r="I91" s="252" t="s">
        <v>1671</v>
      </c>
      <c r="J91" s="253">
        <f>VLOOKUP(B91,Sheet1!A$2:C$150,3,FALSE)</f>
        <v>504044.82</v>
      </c>
      <c r="K91" s="253">
        <f>VLOOKUP(B91,Sheet1!A$2:D$150,4,FALSE)</f>
        <v>289088.53999999998</v>
      </c>
      <c r="L91" s="252">
        <v>1.0785199999999999</v>
      </c>
      <c r="M91" s="5"/>
      <c r="N91" s="4"/>
      <c r="O91" s="4"/>
      <c r="P91" s="5"/>
      <c r="Q91" s="5"/>
      <c r="R91" s="5"/>
      <c r="S91" s="228"/>
      <c r="T91" s="5"/>
      <c r="U91" s="5"/>
      <c r="V91" s="4" t="s">
        <v>2005</v>
      </c>
      <c r="W91" s="262" t="s">
        <v>1692</v>
      </c>
      <c r="X91" s="5" t="s">
        <v>1688</v>
      </c>
      <c r="Y91" s="263">
        <v>42551</v>
      </c>
      <c r="Z91" s="263">
        <v>42551</v>
      </c>
    </row>
    <row r="92" spans="1:26" x14ac:dyDescent="0.2">
      <c r="A92" s="5">
        <v>88</v>
      </c>
      <c r="B92" s="5" t="s">
        <v>2054</v>
      </c>
      <c r="C92" s="224" t="s">
        <v>2055</v>
      </c>
      <c r="D92" s="5" t="s">
        <v>1595</v>
      </c>
      <c r="E92" s="5" t="s">
        <v>117</v>
      </c>
      <c r="F92" s="5" t="s">
        <v>2019</v>
      </c>
      <c r="G92" s="5" t="s">
        <v>1688</v>
      </c>
      <c r="H92" s="228">
        <v>100032156338</v>
      </c>
      <c r="I92" s="252" t="s">
        <v>1671</v>
      </c>
      <c r="J92" s="253">
        <f>VLOOKUP(B92,Sheet1!A$2:C$150,3,FALSE)</f>
        <v>495198.11</v>
      </c>
      <c r="K92" s="253">
        <f>VLOOKUP(B92,Sheet1!A$2:D$150,4,FALSE)</f>
        <v>270936.28000000003</v>
      </c>
      <c r="L92" s="252">
        <v>1.1345799999999999</v>
      </c>
      <c r="M92" s="5"/>
      <c r="N92" s="4"/>
      <c r="O92" s="4"/>
      <c r="P92" s="5"/>
      <c r="Q92" s="5"/>
      <c r="R92" s="5"/>
      <c r="S92" s="228"/>
      <c r="T92" s="5"/>
      <c r="U92" s="5"/>
      <c r="V92" s="4" t="s">
        <v>2005</v>
      </c>
      <c r="W92" s="262" t="s">
        <v>1692</v>
      </c>
      <c r="X92" s="5" t="s">
        <v>1688</v>
      </c>
      <c r="Y92" s="263">
        <v>42551</v>
      </c>
      <c r="Z92" s="263">
        <v>42551</v>
      </c>
    </row>
    <row r="93" spans="1:26" x14ac:dyDescent="0.2">
      <c r="A93" s="5">
        <v>89</v>
      </c>
      <c r="B93" s="5" t="s">
        <v>2056</v>
      </c>
      <c r="C93" s="224" t="s">
        <v>2057</v>
      </c>
      <c r="D93" s="5" t="s">
        <v>2057</v>
      </c>
      <c r="E93" s="5" t="s">
        <v>113</v>
      </c>
      <c r="F93" s="5" t="s">
        <v>2058</v>
      </c>
      <c r="G93" s="5" t="s">
        <v>1688</v>
      </c>
      <c r="H93" s="228">
        <v>100031021373</v>
      </c>
      <c r="I93" s="252" t="s">
        <v>1671</v>
      </c>
      <c r="J93" s="253">
        <f>VLOOKUP(B93,Sheet1!A$2:C$150,3,FALSE)</f>
        <v>499506.53</v>
      </c>
      <c r="K93" s="253">
        <f>VLOOKUP(B93,Sheet1!A$2:D$150,4,FALSE)</f>
        <v>278670.69</v>
      </c>
      <c r="L93" s="252">
        <v>0.39833099999999999</v>
      </c>
      <c r="M93" s="5"/>
      <c r="N93" s="4"/>
      <c r="O93" s="4"/>
      <c r="P93" s="5"/>
      <c r="Q93" s="5"/>
      <c r="R93" s="5"/>
      <c r="S93" s="228"/>
      <c r="T93" s="5"/>
      <c r="U93" s="5"/>
      <c r="V93" s="4" t="s">
        <v>2005</v>
      </c>
      <c r="W93" s="262" t="s">
        <v>1692</v>
      </c>
      <c r="X93" s="5" t="s">
        <v>1688</v>
      </c>
      <c r="Y93" s="263">
        <v>42551</v>
      </c>
      <c r="Z93" s="263">
        <v>42551</v>
      </c>
    </row>
    <row r="94" spans="1:26" x14ac:dyDescent="0.2">
      <c r="A94" s="5">
        <v>90</v>
      </c>
      <c r="B94" s="5" t="s">
        <v>2059</v>
      </c>
      <c r="C94" s="224" t="s">
        <v>668</v>
      </c>
      <c r="D94" s="5" t="s">
        <v>669</v>
      </c>
      <c r="E94" s="5" t="s">
        <v>113</v>
      </c>
      <c r="F94" s="5" t="s">
        <v>2060</v>
      </c>
      <c r="G94" s="5" t="s">
        <v>1688</v>
      </c>
      <c r="H94" s="228">
        <v>100032142632</v>
      </c>
      <c r="I94" s="252" t="s">
        <v>1671</v>
      </c>
      <c r="J94" s="253">
        <f>VLOOKUP(B94,Sheet1!A$2:C$150,3,FALSE)</f>
        <v>499520.06</v>
      </c>
      <c r="K94" s="253">
        <f>VLOOKUP(B94,Sheet1!A$2:D$150,4,FALSE)</f>
        <v>278732.37</v>
      </c>
      <c r="L94" s="252">
        <v>0.50558499999999995</v>
      </c>
      <c r="M94" s="5"/>
      <c r="N94" s="4"/>
      <c r="O94" s="4"/>
      <c r="P94" s="5"/>
      <c r="Q94" s="5"/>
      <c r="R94" s="5"/>
      <c r="S94" s="228"/>
      <c r="T94" s="5"/>
      <c r="U94" s="5"/>
      <c r="V94" s="4" t="s">
        <v>2005</v>
      </c>
      <c r="W94" s="262" t="s">
        <v>1692</v>
      </c>
      <c r="X94" s="5" t="s">
        <v>1688</v>
      </c>
      <c r="Y94" s="263">
        <v>42551</v>
      </c>
      <c r="Z94" s="263">
        <v>42551</v>
      </c>
    </row>
    <row r="95" spans="1:26" x14ac:dyDescent="0.2">
      <c r="A95" s="5">
        <v>91</v>
      </c>
      <c r="B95" s="5" t="s">
        <v>2061</v>
      </c>
      <c r="C95" s="224" t="s">
        <v>2062</v>
      </c>
      <c r="D95" s="5" t="s">
        <v>2063</v>
      </c>
      <c r="E95" s="5" t="s">
        <v>113</v>
      </c>
      <c r="F95" s="5" t="s">
        <v>2064</v>
      </c>
      <c r="G95" s="5" t="s">
        <v>1688</v>
      </c>
      <c r="H95" s="228">
        <v>100031020217</v>
      </c>
      <c r="I95" s="252" t="s">
        <v>1671</v>
      </c>
      <c r="J95" s="253">
        <f>VLOOKUP(B95,Sheet1!A$2:C$150,3,FALSE)</f>
        <v>499633.71</v>
      </c>
      <c r="K95" s="253">
        <f>VLOOKUP(B95,Sheet1!A$2:D$150,4,FALSE)</f>
        <v>278723.81</v>
      </c>
      <c r="L95" s="252">
        <v>0.29267799999999999</v>
      </c>
      <c r="M95" s="5"/>
      <c r="N95" s="4"/>
      <c r="O95" s="4"/>
      <c r="P95" s="5"/>
      <c r="Q95" s="5"/>
      <c r="R95" s="5"/>
      <c r="S95" s="228"/>
      <c r="T95" s="5"/>
      <c r="U95" s="5"/>
      <c r="V95" s="4" t="s">
        <v>2005</v>
      </c>
      <c r="W95" s="262" t="s">
        <v>1692</v>
      </c>
      <c r="X95" s="5" t="s">
        <v>1688</v>
      </c>
      <c r="Y95" s="263">
        <v>42551</v>
      </c>
      <c r="Z95" s="263">
        <v>42551</v>
      </c>
    </row>
    <row r="96" spans="1:26" x14ac:dyDescent="0.2">
      <c r="A96" s="5">
        <v>92</v>
      </c>
      <c r="B96" s="5" t="s">
        <v>2065</v>
      </c>
      <c r="C96" s="224" t="s">
        <v>2066</v>
      </c>
      <c r="D96" s="5"/>
      <c r="E96" s="5" t="s">
        <v>113</v>
      </c>
      <c r="F96" s="5" t="s">
        <v>2067</v>
      </c>
      <c r="G96" s="5" t="s">
        <v>1688</v>
      </c>
      <c r="H96" s="228">
        <v>200000741589</v>
      </c>
      <c r="I96" s="252" t="s">
        <v>1671</v>
      </c>
      <c r="J96" s="253">
        <f>VLOOKUP(B96,Sheet1!A$2:C$150,3,FALSE)</f>
        <v>499617.63</v>
      </c>
      <c r="K96" s="253">
        <f>VLOOKUP(B96,Sheet1!A$2:D$150,4,FALSE)</f>
        <v>278586.55</v>
      </c>
      <c r="L96" s="252">
        <v>1.2823199999999999</v>
      </c>
      <c r="M96" s="5"/>
      <c r="N96" s="4"/>
      <c r="O96" s="4"/>
      <c r="P96" s="5"/>
      <c r="Q96" s="5"/>
      <c r="R96" s="5"/>
      <c r="S96" s="228"/>
      <c r="T96" s="5"/>
      <c r="U96" s="5"/>
      <c r="V96" s="4" t="s">
        <v>2005</v>
      </c>
      <c r="W96" s="262" t="s">
        <v>1692</v>
      </c>
      <c r="X96" s="5" t="s">
        <v>1688</v>
      </c>
      <c r="Y96" s="263">
        <v>42551</v>
      </c>
      <c r="Z96" s="263">
        <v>42551</v>
      </c>
    </row>
    <row r="97" spans="1:26" ht="22.5" x14ac:dyDescent="0.2">
      <c r="A97" s="5">
        <v>93</v>
      </c>
      <c r="B97" s="5" t="s">
        <v>2068</v>
      </c>
      <c r="C97" s="224" t="s">
        <v>2069</v>
      </c>
      <c r="D97" s="5" t="s">
        <v>2070</v>
      </c>
      <c r="E97" s="5" t="s">
        <v>2071</v>
      </c>
      <c r="F97" s="5" t="s">
        <v>2072</v>
      </c>
      <c r="G97" s="5" t="s">
        <v>1688</v>
      </c>
      <c r="H97" s="228">
        <v>200000734838</v>
      </c>
      <c r="I97" s="252" t="s">
        <v>1671</v>
      </c>
      <c r="J97" s="253">
        <f>VLOOKUP(B97,Sheet1!A$2:C$150,3,FALSE)</f>
        <v>500449.95</v>
      </c>
      <c r="K97" s="253">
        <f>VLOOKUP(B97,Sheet1!A$2:D$150,4,FALSE)</f>
        <v>297077.25</v>
      </c>
      <c r="L97" s="252">
        <v>0.51305999999999996</v>
      </c>
      <c r="M97" s="5"/>
      <c r="N97" s="4"/>
      <c r="O97" s="4"/>
      <c r="P97" s="5"/>
      <c r="Q97" s="5"/>
      <c r="R97" s="5"/>
      <c r="S97" s="228"/>
      <c r="T97" s="5"/>
      <c r="U97" s="5"/>
      <c r="V97" s="195" t="s">
        <v>2311</v>
      </c>
      <c r="W97" s="262" t="s">
        <v>1692</v>
      </c>
      <c r="X97" s="5" t="s">
        <v>1688</v>
      </c>
      <c r="Y97" s="263">
        <v>42551</v>
      </c>
      <c r="Z97" s="263">
        <v>42551</v>
      </c>
    </row>
    <row r="98" spans="1:26" x14ac:dyDescent="0.2">
      <c r="A98" s="5">
        <v>94</v>
      </c>
      <c r="B98" s="5" t="s">
        <v>2073</v>
      </c>
      <c r="C98" s="224" t="s">
        <v>2074</v>
      </c>
      <c r="D98" s="5"/>
      <c r="E98" s="5" t="s">
        <v>113</v>
      </c>
      <c r="F98" s="5" t="s">
        <v>2058</v>
      </c>
      <c r="G98" s="5" t="s">
        <v>1688</v>
      </c>
      <c r="H98" s="228">
        <v>200000741150</v>
      </c>
      <c r="I98" s="252" t="s">
        <v>1671</v>
      </c>
      <c r="J98" s="253">
        <f>VLOOKUP(B98,Sheet1!A$2:C$150,3,FALSE)</f>
        <v>499323.32</v>
      </c>
      <c r="K98" s="253">
        <f>VLOOKUP(B98,Sheet1!A$2:D$150,4,FALSE)</f>
        <v>278766.42</v>
      </c>
      <c r="L98" s="252">
        <v>2.46496</v>
      </c>
      <c r="M98" s="5"/>
      <c r="N98" s="4"/>
      <c r="O98" s="4"/>
      <c r="P98" s="5"/>
      <c r="Q98" s="5"/>
      <c r="R98" s="5"/>
      <c r="S98" s="228"/>
      <c r="T98" s="5"/>
      <c r="U98" s="5"/>
      <c r="V98" s="4" t="s">
        <v>2005</v>
      </c>
      <c r="W98" s="262" t="s">
        <v>1692</v>
      </c>
      <c r="X98" s="5" t="s">
        <v>1688</v>
      </c>
      <c r="Y98" s="263">
        <v>42551</v>
      </c>
      <c r="Z98" s="263">
        <v>42551</v>
      </c>
    </row>
    <row r="99" spans="1:26" x14ac:dyDescent="0.2">
      <c r="A99" s="5">
        <v>95</v>
      </c>
      <c r="B99" s="5" t="s">
        <v>2075</v>
      </c>
      <c r="C99" s="224" t="s">
        <v>2076</v>
      </c>
      <c r="D99" s="5" t="s">
        <v>2077</v>
      </c>
      <c r="E99" s="5" t="s">
        <v>2078</v>
      </c>
      <c r="F99" s="5" t="s">
        <v>2079</v>
      </c>
      <c r="G99" s="5" t="s">
        <v>1688</v>
      </c>
      <c r="H99" s="228">
        <v>100031022882</v>
      </c>
      <c r="I99" s="252" t="s">
        <v>1671</v>
      </c>
      <c r="J99" s="253">
        <f>VLOOKUP(B99,Sheet1!A$2:C$150,3,FALSE)</f>
        <v>502465.15</v>
      </c>
      <c r="K99" s="253">
        <f>VLOOKUP(B99,Sheet1!A$2:D$150,4,FALSE)</f>
        <v>279774.34999999998</v>
      </c>
      <c r="L99" s="252">
        <v>0.60396799999999995</v>
      </c>
      <c r="M99" s="5"/>
      <c r="N99" s="4"/>
      <c r="O99" s="4"/>
      <c r="P99" s="5"/>
      <c r="Q99" s="5"/>
      <c r="R99" s="5"/>
      <c r="S99" s="228"/>
      <c r="T99" s="5"/>
      <c r="U99" s="5"/>
      <c r="V99" s="4" t="s">
        <v>2005</v>
      </c>
      <c r="W99" s="262" t="s">
        <v>1692</v>
      </c>
      <c r="X99" s="5" t="s">
        <v>1688</v>
      </c>
      <c r="Y99" s="263">
        <v>42551</v>
      </c>
      <c r="Z99" s="263">
        <v>42551</v>
      </c>
    </row>
    <row r="100" spans="1:26" ht="33.75" x14ac:dyDescent="0.2">
      <c r="A100" s="5">
        <v>96</v>
      </c>
      <c r="B100" s="5" t="s">
        <v>2080</v>
      </c>
      <c r="C100" s="224" t="s">
        <v>2081</v>
      </c>
      <c r="D100" s="5" t="s">
        <v>2082</v>
      </c>
      <c r="E100" s="5" t="s">
        <v>1218</v>
      </c>
      <c r="F100" s="5" t="s">
        <v>2083</v>
      </c>
      <c r="G100" s="5" t="s">
        <v>1688</v>
      </c>
      <c r="H100" s="228">
        <v>200000731548</v>
      </c>
      <c r="I100" s="252" t="s">
        <v>1671</v>
      </c>
      <c r="J100" s="253">
        <f>VLOOKUP(B100,Sheet1!A$2:C$150,3,FALSE)</f>
        <v>494870.14</v>
      </c>
      <c r="K100" s="253">
        <f>VLOOKUP(B100,Sheet1!A$2:D$150,4,FALSE)</f>
        <v>285435.11</v>
      </c>
      <c r="L100" s="252">
        <v>1.98719</v>
      </c>
      <c r="M100" s="5"/>
      <c r="N100" s="4"/>
      <c r="O100" s="4"/>
      <c r="P100" s="5"/>
      <c r="Q100" s="5"/>
      <c r="R100" s="5"/>
      <c r="S100" s="228"/>
      <c r="T100" s="5"/>
      <c r="U100" s="5"/>
      <c r="V100" s="195" t="s">
        <v>2312</v>
      </c>
      <c r="W100" s="262" t="s">
        <v>1692</v>
      </c>
      <c r="X100" s="5" t="s">
        <v>1688</v>
      </c>
      <c r="Y100" s="263">
        <v>42551</v>
      </c>
      <c r="Z100" s="263">
        <v>42551</v>
      </c>
    </row>
    <row r="101" spans="1:26" x14ac:dyDescent="0.2">
      <c r="A101" s="5">
        <v>97</v>
      </c>
      <c r="B101" s="5" t="s">
        <v>2084</v>
      </c>
      <c r="C101" s="224" t="s">
        <v>2085</v>
      </c>
      <c r="D101" s="5" t="s">
        <v>2086</v>
      </c>
      <c r="E101" s="5" t="s">
        <v>1218</v>
      </c>
      <c r="F101" s="5" t="s">
        <v>2087</v>
      </c>
      <c r="G101" s="5" t="s">
        <v>1688</v>
      </c>
      <c r="H101" s="228">
        <v>200000731600</v>
      </c>
      <c r="I101" s="252" t="s">
        <v>1671</v>
      </c>
      <c r="J101" s="253">
        <f>VLOOKUP(B101,Sheet1!A$2:C$150,3,FALSE)</f>
        <v>493641.24</v>
      </c>
      <c r="K101" s="253">
        <f>VLOOKUP(B101,Sheet1!A$2:D$150,4,FALSE)</f>
        <v>286453.78999999998</v>
      </c>
      <c r="L101" s="252">
        <v>10.2967</v>
      </c>
      <c r="M101" s="5"/>
      <c r="N101" s="4"/>
      <c r="O101" s="4"/>
      <c r="P101" s="5"/>
      <c r="Q101" s="5"/>
      <c r="R101" s="5"/>
      <c r="S101" s="228"/>
      <c r="T101" s="5"/>
      <c r="U101" s="5"/>
      <c r="V101" s="4" t="s">
        <v>2088</v>
      </c>
      <c r="W101" s="262" t="s">
        <v>1692</v>
      </c>
      <c r="X101" s="5" t="s">
        <v>1688</v>
      </c>
      <c r="Y101" s="263">
        <v>42551</v>
      </c>
      <c r="Z101" s="263">
        <v>42551</v>
      </c>
    </row>
    <row r="102" spans="1:26" x14ac:dyDescent="0.2">
      <c r="A102" s="5">
        <v>98</v>
      </c>
      <c r="B102" s="5" t="s">
        <v>2089</v>
      </c>
      <c r="C102" s="224" t="s">
        <v>2090</v>
      </c>
      <c r="D102" s="5" t="s">
        <v>2091</v>
      </c>
      <c r="E102" s="5" t="s">
        <v>674</v>
      </c>
      <c r="F102" s="5" t="s">
        <v>2092</v>
      </c>
      <c r="G102" s="5" t="s">
        <v>1688</v>
      </c>
      <c r="H102" s="228">
        <v>200000732284</v>
      </c>
      <c r="I102" s="252" t="s">
        <v>1671</v>
      </c>
      <c r="J102" s="253">
        <f>VLOOKUP(B102,Sheet1!A$2:C$150,3,FALSE)</f>
        <v>501461.51</v>
      </c>
      <c r="K102" s="253">
        <f>VLOOKUP(B102,Sheet1!A$2:D$150,4,FALSE)</f>
        <v>304049.56</v>
      </c>
      <c r="L102" s="252">
        <v>1.5670900000000001</v>
      </c>
      <c r="M102" s="5"/>
      <c r="N102" s="4"/>
      <c r="O102" s="4"/>
      <c r="P102" s="5"/>
      <c r="Q102" s="5"/>
      <c r="R102" s="5"/>
      <c r="S102" s="228"/>
      <c r="T102" s="5"/>
      <c r="U102" s="5"/>
      <c r="V102" s="4" t="s">
        <v>2093</v>
      </c>
      <c r="W102" s="262" t="s">
        <v>1692</v>
      </c>
      <c r="X102" s="5" t="s">
        <v>1688</v>
      </c>
      <c r="Y102" s="263">
        <v>42551</v>
      </c>
      <c r="Z102" s="263">
        <v>42551</v>
      </c>
    </row>
    <row r="103" spans="1:26" x14ac:dyDescent="0.2">
      <c r="A103" s="5">
        <v>99</v>
      </c>
      <c r="B103" s="5" t="s">
        <v>2094</v>
      </c>
      <c r="C103" s="227" t="s">
        <v>2095</v>
      </c>
      <c r="D103" s="5" t="s">
        <v>2096</v>
      </c>
      <c r="E103" s="5" t="s">
        <v>136</v>
      </c>
      <c r="F103" s="5" t="s">
        <v>2097</v>
      </c>
      <c r="G103" s="5" t="s">
        <v>1688</v>
      </c>
      <c r="H103" s="228">
        <v>200000743731</v>
      </c>
      <c r="I103" s="252" t="s">
        <v>1671</v>
      </c>
      <c r="J103" s="253">
        <f>VLOOKUP(B103,Sheet1!A$2:C$150,3,FALSE)</f>
        <v>495618.25</v>
      </c>
      <c r="K103" s="253">
        <f>VLOOKUP(B103,Sheet1!A$2:D$150,4,FALSE)</f>
        <v>266532.88</v>
      </c>
      <c r="L103" s="252">
        <v>0.21964900000000001</v>
      </c>
      <c r="M103" s="5"/>
      <c r="N103" s="4"/>
      <c r="O103" s="4"/>
      <c r="P103" s="5"/>
      <c r="Q103" s="5"/>
      <c r="R103" s="5"/>
      <c r="S103" s="228"/>
      <c r="T103" s="5"/>
      <c r="U103" s="47" t="s">
        <v>360</v>
      </c>
      <c r="V103" s="4" t="s">
        <v>1811</v>
      </c>
      <c r="W103" s="262" t="s">
        <v>1692</v>
      </c>
      <c r="X103" s="5" t="s">
        <v>1688</v>
      </c>
      <c r="Y103" s="263">
        <v>42551</v>
      </c>
      <c r="Z103" s="263">
        <v>42551</v>
      </c>
    </row>
    <row r="104" spans="1:26" x14ac:dyDescent="0.2">
      <c r="A104" s="5">
        <v>100</v>
      </c>
      <c r="B104" s="5" t="s">
        <v>2098</v>
      </c>
      <c r="C104" s="224" t="s">
        <v>2099</v>
      </c>
      <c r="D104" s="5" t="s">
        <v>1595</v>
      </c>
      <c r="E104" s="5" t="s">
        <v>1956</v>
      </c>
      <c r="F104" s="5" t="s">
        <v>2100</v>
      </c>
      <c r="G104" s="5" t="s">
        <v>1688</v>
      </c>
      <c r="H104" s="228">
        <v>10093006319</v>
      </c>
      <c r="I104" s="252" t="s">
        <v>1671</v>
      </c>
      <c r="J104" s="253">
        <f>VLOOKUP(B104,Sheet1!A$2:C$150,3,FALSE)</f>
        <v>504373.32</v>
      </c>
      <c r="K104" s="253">
        <f>VLOOKUP(B104,Sheet1!A$2:D$150,4,FALSE)</f>
        <v>288767.5</v>
      </c>
      <c r="L104" s="252">
        <v>0.350524</v>
      </c>
      <c r="M104" s="5"/>
      <c r="N104" s="4"/>
      <c r="O104" s="4"/>
      <c r="P104" s="5"/>
      <c r="Q104" s="5"/>
      <c r="R104" s="5"/>
      <c r="S104" s="228"/>
      <c r="T104" s="5"/>
      <c r="U104" s="5"/>
      <c r="V104" s="4" t="s">
        <v>1979</v>
      </c>
      <c r="W104" s="262" t="s">
        <v>1692</v>
      </c>
      <c r="X104" s="5" t="s">
        <v>1688</v>
      </c>
      <c r="Y104" s="263">
        <v>42551</v>
      </c>
      <c r="Z104" s="263">
        <v>42551</v>
      </c>
    </row>
    <row r="105" spans="1:26" s="181" customFormat="1" ht="90" x14ac:dyDescent="0.2">
      <c r="A105" s="5">
        <v>101</v>
      </c>
      <c r="B105" s="4" t="s">
        <v>26</v>
      </c>
      <c r="C105" s="4" t="s">
        <v>122</v>
      </c>
      <c r="D105" s="4" t="s">
        <v>123</v>
      </c>
      <c r="E105" s="4" t="s">
        <v>117</v>
      </c>
      <c r="F105" s="4" t="s">
        <v>124</v>
      </c>
      <c r="G105" s="4" t="s">
        <v>1688</v>
      </c>
      <c r="H105" s="236">
        <v>200000734670</v>
      </c>
      <c r="I105" s="229" t="s">
        <v>1671</v>
      </c>
      <c r="J105" s="230">
        <v>493862.44</v>
      </c>
      <c r="K105" s="230">
        <v>270306.44</v>
      </c>
      <c r="L105" s="229">
        <v>8.8405100000000001</v>
      </c>
      <c r="M105" s="5" t="s">
        <v>1672</v>
      </c>
      <c r="N105" s="234" t="s">
        <v>2525</v>
      </c>
      <c r="O105" s="4" t="s">
        <v>2505</v>
      </c>
      <c r="P105" s="5" t="s">
        <v>1690</v>
      </c>
      <c r="Q105" s="5" t="s">
        <v>122</v>
      </c>
      <c r="R105" s="5">
        <v>258</v>
      </c>
      <c r="S105" s="228">
        <v>258</v>
      </c>
      <c r="T105" s="4"/>
      <c r="U105" s="5"/>
      <c r="V105" s="195"/>
      <c r="W105" s="262" t="s">
        <v>1692</v>
      </c>
      <c r="X105" s="5" t="s">
        <v>1688</v>
      </c>
      <c r="Y105" s="265">
        <v>42551</v>
      </c>
      <c r="Z105" s="263">
        <v>42551</v>
      </c>
    </row>
    <row r="106" spans="1:26" ht="22.5" x14ac:dyDescent="0.2">
      <c r="A106" s="5">
        <v>102</v>
      </c>
      <c r="B106" s="5" t="s">
        <v>2101</v>
      </c>
      <c r="C106" s="227" t="s">
        <v>2102</v>
      </c>
      <c r="D106" s="5" t="s">
        <v>2103</v>
      </c>
      <c r="E106" s="5" t="s">
        <v>1956</v>
      </c>
      <c r="F106" s="5" t="s">
        <v>2104</v>
      </c>
      <c r="G106" s="5" t="s">
        <v>1688</v>
      </c>
      <c r="H106" s="228">
        <v>10093005969</v>
      </c>
      <c r="I106" s="252" t="s">
        <v>1671</v>
      </c>
      <c r="J106" s="253">
        <f>VLOOKUP(B106,Sheet1!A$2:C$150,3,FALSE)</f>
        <v>503783.26</v>
      </c>
      <c r="K106" s="253">
        <f>VLOOKUP(B106,Sheet1!A$2:D$150,4,FALSE)</f>
        <v>287370.93</v>
      </c>
      <c r="L106" s="252">
        <v>3.42408</v>
      </c>
      <c r="M106" s="5"/>
      <c r="N106" s="4"/>
      <c r="O106" s="4"/>
      <c r="P106" s="5"/>
      <c r="Q106" s="5"/>
      <c r="R106" s="5"/>
      <c r="S106" s="228"/>
      <c r="T106" s="5"/>
      <c r="U106" s="5"/>
      <c r="V106" s="195" t="s">
        <v>2306</v>
      </c>
      <c r="W106" s="262" t="s">
        <v>1692</v>
      </c>
      <c r="X106" s="5" t="s">
        <v>1688</v>
      </c>
      <c r="Y106" s="263">
        <v>42551</v>
      </c>
      <c r="Z106" s="263">
        <v>42551</v>
      </c>
    </row>
    <row r="107" spans="1:26" x14ac:dyDescent="0.2">
      <c r="A107" s="5">
        <v>103</v>
      </c>
      <c r="B107" s="5" t="s">
        <v>2105</v>
      </c>
      <c r="C107" s="224" t="s">
        <v>2106</v>
      </c>
      <c r="D107" s="5" t="s">
        <v>1595</v>
      </c>
      <c r="E107" s="5" t="s">
        <v>117</v>
      </c>
      <c r="F107" s="5" t="s">
        <v>2107</v>
      </c>
      <c r="G107" s="5" t="s">
        <v>1688</v>
      </c>
      <c r="H107" s="228">
        <v>200000734611</v>
      </c>
      <c r="I107" s="252" t="s">
        <v>1671</v>
      </c>
      <c r="J107" s="253">
        <f>VLOOKUP(B107,Sheet1!A$2:C$150,3,FALSE)</f>
        <v>495838.96</v>
      </c>
      <c r="K107" s="253">
        <f>VLOOKUP(B107,Sheet1!A$2:D$150,4,FALSE)</f>
        <v>270576.14</v>
      </c>
      <c r="L107" s="252">
        <v>1.4773499999999999</v>
      </c>
      <c r="M107" s="5"/>
      <c r="N107" s="4"/>
      <c r="O107" s="4"/>
      <c r="P107" s="5"/>
      <c r="Q107" s="5"/>
      <c r="R107" s="5"/>
      <c r="S107" s="228"/>
      <c r="T107" s="5"/>
      <c r="U107" s="5"/>
      <c r="V107" s="4" t="s">
        <v>2108</v>
      </c>
      <c r="W107" s="262" t="s">
        <v>1692</v>
      </c>
      <c r="X107" s="5" t="s">
        <v>1688</v>
      </c>
      <c r="Y107" s="263">
        <v>42551</v>
      </c>
      <c r="Z107" s="263">
        <v>42551</v>
      </c>
    </row>
    <row r="108" spans="1:26" x14ac:dyDescent="0.2">
      <c r="A108" s="5">
        <v>104</v>
      </c>
      <c r="B108" s="5" t="s">
        <v>2109</v>
      </c>
      <c r="C108" s="224" t="s">
        <v>2110</v>
      </c>
      <c r="D108" s="5" t="s">
        <v>2111</v>
      </c>
      <c r="E108" s="5" t="s">
        <v>1218</v>
      </c>
      <c r="F108" s="5" t="s">
        <v>2112</v>
      </c>
      <c r="G108" s="5" t="s">
        <v>1688</v>
      </c>
      <c r="H108" s="228">
        <v>100032262806</v>
      </c>
      <c r="I108" s="252" t="s">
        <v>1671</v>
      </c>
      <c r="J108" s="253">
        <f>VLOOKUP(B108,Sheet1!A$2:C$150,3,FALSE)</f>
        <v>495071.64</v>
      </c>
      <c r="K108" s="253">
        <f>VLOOKUP(B108,Sheet1!A$2:D$150,4,FALSE)</f>
        <v>284758.87</v>
      </c>
      <c r="L108" s="252">
        <v>1.8352999999999999</v>
      </c>
      <c r="M108" s="5"/>
      <c r="N108" s="4"/>
      <c r="O108" s="4"/>
      <c r="P108" s="5"/>
      <c r="Q108" s="5"/>
      <c r="R108" s="5"/>
      <c r="S108" s="228"/>
      <c r="T108" s="5"/>
      <c r="U108" s="5"/>
      <c r="V108" s="4" t="s">
        <v>2005</v>
      </c>
      <c r="W108" s="262" t="s">
        <v>1692</v>
      </c>
      <c r="X108" s="5" t="s">
        <v>1688</v>
      </c>
      <c r="Y108" s="263">
        <v>42551</v>
      </c>
      <c r="Z108" s="263">
        <v>42551</v>
      </c>
    </row>
    <row r="109" spans="1:26" ht="22.5" x14ac:dyDescent="0.2">
      <c r="A109" s="5">
        <v>105</v>
      </c>
      <c r="B109" s="5" t="s">
        <v>2113</v>
      </c>
      <c r="C109" s="224" t="s">
        <v>2114</v>
      </c>
      <c r="D109" s="5" t="s">
        <v>2115</v>
      </c>
      <c r="E109" s="5" t="s">
        <v>117</v>
      </c>
      <c r="F109" s="5" t="s">
        <v>2116</v>
      </c>
      <c r="G109" s="5" t="s">
        <v>1688</v>
      </c>
      <c r="H109" s="228">
        <v>10090610361</v>
      </c>
      <c r="I109" s="252" t="s">
        <v>1671</v>
      </c>
      <c r="J109" s="253">
        <f>VLOOKUP(B109,Sheet1!A$2:C$150,3,FALSE)</f>
        <v>495250.23</v>
      </c>
      <c r="K109" s="253">
        <f>VLOOKUP(B109,Sheet1!A$2:D$150,4,FALSE)</f>
        <v>271101.46000000002</v>
      </c>
      <c r="L109" s="252">
        <v>2.8789400000000001</v>
      </c>
      <c r="M109" s="5"/>
      <c r="N109" s="4"/>
      <c r="O109" s="4"/>
      <c r="P109" s="5"/>
      <c r="Q109" s="5"/>
      <c r="R109" s="5"/>
      <c r="S109" s="228"/>
      <c r="T109" s="5"/>
      <c r="U109" s="5"/>
      <c r="V109" s="195" t="s">
        <v>2313</v>
      </c>
      <c r="W109" s="262" t="s">
        <v>1692</v>
      </c>
      <c r="X109" s="5" t="s">
        <v>1688</v>
      </c>
      <c r="Y109" s="263">
        <v>42551</v>
      </c>
      <c r="Z109" s="263">
        <v>42551</v>
      </c>
    </row>
    <row r="110" spans="1:26" ht="33.75" x14ac:dyDescent="0.2">
      <c r="A110" s="5">
        <v>106</v>
      </c>
      <c r="B110" s="5" t="s">
        <v>2117</v>
      </c>
      <c r="C110" s="224" t="s">
        <v>2118</v>
      </c>
      <c r="D110" s="5" t="s">
        <v>2119</v>
      </c>
      <c r="E110" s="5" t="s">
        <v>2071</v>
      </c>
      <c r="F110" s="5" t="s">
        <v>2120</v>
      </c>
      <c r="G110" s="5" t="s">
        <v>1688</v>
      </c>
      <c r="H110" s="228">
        <v>10001195526</v>
      </c>
      <c r="I110" s="252" t="s">
        <v>1671</v>
      </c>
      <c r="J110" s="253">
        <f>VLOOKUP(B110,Sheet1!A$2:C$150,3,FALSE)</f>
        <v>504365.46</v>
      </c>
      <c r="K110" s="253">
        <f>VLOOKUP(B110,Sheet1!A$2:D$150,4,FALSE)</f>
        <v>298485.71999999997</v>
      </c>
      <c r="L110" s="252">
        <v>1.9870300000000001</v>
      </c>
      <c r="M110" s="5"/>
      <c r="N110" s="4"/>
      <c r="O110" s="4"/>
      <c r="P110" s="5"/>
      <c r="Q110" s="5"/>
      <c r="R110" s="5"/>
      <c r="S110" s="228"/>
      <c r="T110" s="5"/>
      <c r="U110" s="5"/>
      <c r="V110" s="195" t="s">
        <v>2318</v>
      </c>
      <c r="W110" s="262" t="s">
        <v>1692</v>
      </c>
      <c r="X110" s="5" t="s">
        <v>1688</v>
      </c>
      <c r="Y110" s="263">
        <v>42551</v>
      </c>
      <c r="Z110" s="263">
        <v>42551</v>
      </c>
    </row>
    <row r="111" spans="1:26" x14ac:dyDescent="0.2">
      <c r="A111" s="5">
        <v>107</v>
      </c>
      <c r="B111" s="5" t="s">
        <v>2121</v>
      </c>
      <c r="C111" s="224" t="s">
        <v>2122</v>
      </c>
      <c r="D111" s="5" t="s">
        <v>2123</v>
      </c>
      <c r="E111" s="5" t="s">
        <v>113</v>
      </c>
      <c r="F111" s="5" t="s">
        <v>2124</v>
      </c>
      <c r="G111" s="5" t="s">
        <v>1688</v>
      </c>
      <c r="H111" s="228">
        <v>10001190337</v>
      </c>
      <c r="I111" s="252" t="s">
        <v>1671</v>
      </c>
      <c r="J111" s="253">
        <f>VLOOKUP(B111,Sheet1!A$2:C$150,3,FALSE)</f>
        <v>500675.62</v>
      </c>
      <c r="K111" s="253">
        <f>VLOOKUP(B111,Sheet1!A$2:D$150,4,FALSE)</f>
        <v>279099.2</v>
      </c>
      <c r="L111" s="252">
        <v>0.28069100000000002</v>
      </c>
      <c r="M111" s="5"/>
      <c r="N111" s="4"/>
      <c r="O111" s="4"/>
      <c r="P111" s="5"/>
      <c r="Q111" s="5"/>
      <c r="R111" s="5"/>
      <c r="S111" s="228"/>
      <c r="T111" s="5"/>
      <c r="U111" s="5"/>
      <c r="V111" s="4" t="s">
        <v>2005</v>
      </c>
      <c r="W111" s="262" t="s">
        <v>1692</v>
      </c>
      <c r="X111" s="5" t="s">
        <v>1688</v>
      </c>
      <c r="Y111" s="263">
        <v>42551</v>
      </c>
      <c r="Z111" s="263">
        <v>42551</v>
      </c>
    </row>
    <row r="112" spans="1:26" x14ac:dyDescent="0.2">
      <c r="A112" s="5">
        <v>108</v>
      </c>
      <c r="B112" s="5" t="s">
        <v>2125</v>
      </c>
      <c r="C112" s="224" t="s">
        <v>2126</v>
      </c>
      <c r="D112" s="5" t="s">
        <v>1110</v>
      </c>
      <c r="E112" s="5" t="s">
        <v>2127</v>
      </c>
      <c r="F112" s="5" t="s">
        <v>2128</v>
      </c>
      <c r="G112" s="5" t="s">
        <v>1688</v>
      </c>
      <c r="H112" s="228">
        <v>100032262790</v>
      </c>
      <c r="I112" s="252" t="s">
        <v>1671</v>
      </c>
      <c r="J112" s="253">
        <f>VLOOKUP(B112,Sheet1!A$2:C$150,3,FALSE)</f>
        <v>504231.19</v>
      </c>
      <c r="K112" s="253">
        <f>VLOOKUP(B112,Sheet1!A$2:D$150,4,FALSE)</f>
        <v>285769.49</v>
      </c>
      <c r="L112" s="252">
        <v>5.2273899999999998</v>
      </c>
      <c r="M112" s="5"/>
      <c r="N112" s="4"/>
      <c r="O112" s="4"/>
      <c r="P112" s="5"/>
      <c r="Q112" s="5"/>
      <c r="R112" s="5"/>
      <c r="S112" s="228"/>
      <c r="T112" s="5"/>
      <c r="U112" s="5"/>
      <c r="V112" s="4" t="s">
        <v>2005</v>
      </c>
      <c r="W112" s="262" t="s">
        <v>1692</v>
      </c>
      <c r="X112" s="5" t="s">
        <v>1688</v>
      </c>
      <c r="Y112" s="263">
        <v>42551</v>
      </c>
      <c r="Z112" s="263">
        <v>42551</v>
      </c>
    </row>
    <row r="113" spans="1:26" x14ac:dyDescent="0.2">
      <c r="A113" s="5">
        <v>109</v>
      </c>
      <c r="B113" s="5" t="s">
        <v>2129</v>
      </c>
      <c r="C113" s="224" t="s">
        <v>2130</v>
      </c>
      <c r="D113" s="5" t="s">
        <v>2131</v>
      </c>
      <c r="E113" s="5" t="s">
        <v>2071</v>
      </c>
      <c r="F113" s="5" t="s">
        <v>2132</v>
      </c>
      <c r="G113" s="5" t="s">
        <v>1688</v>
      </c>
      <c r="H113" s="228">
        <v>10001197923</v>
      </c>
      <c r="I113" s="252" t="s">
        <v>1671</v>
      </c>
      <c r="J113" s="253">
        <f>VLOOKUP(B113,Sheet1!A$2:C$150,3,FALSE)</f>
        <v>501216.11</v>
      </c>
      <c r="K113" s="253">
        <f>VLOOKUP(B113,Sheet1!A$2:D$150,4,FALSE)</f>
        <v>297403.59999999998</v>
      </c>
      <c r="L113" s="252">
        <v>2.1651799999999999</v>
      </c>
      <c r="M113" s="5"/>
      <c r="N113" s="4"/>
      <c r="O113" s="4"/>
      <c r="P113" s="5"/>
      <c r="Q113" s="5"/>
      <c r="R113" s="5"/>
      <c r="S113" s="228"/>
      <c r="T113" s="5"/>
      <c r="U113" s="5"/>
      <c r="V113" s="4" t="s">
        <v>2005</v>
      </c>
      <c r="W113" s="262" t="s">
        <v>1692</v>
      </c>
      <c r="X113" s="5" t="s">
        <v>1688</v>
      </c>
      <c r="Y113" s="263">
        <v>42551</v>
      </c>
      <c r="Z113" s="263">
        <v>42551</v>
      </c>
    </row>
    <row r="114" spans="1:26" s="57" customFormat="1" ht="45" x14ac:dyDescent="0.2">
      <c r="A114" s="5">
        <v>110</v>
      </c>
      <c r="B114" s="4" t="s">
        <v>28</v>
      </c>
      <c r="C114" s="4" t="s">
        <v>1725</v>
      </c>
      <c r="D114" s="4" t="s">
        <v>120</v>
      </c>
      <c r="E114" s="4" t="s">
        <v>129</v>
      </c>
      <c r="F114" s="4" t="s">
        <v>130</v>
      </c>
      <c r="G114" s="4" t="s">
        <v>1688</v>
      </c>
      <c r="H114" s="236">
        <v>100032174594</v>
      </c>
      <c r="I114" s="229" t="s">
        <v>1671</v>
      </c>
      <c r="J114" s="253">
        <f>VLOOKUP(B114,Sheet1!A$2:C$150,3,FALSE)</f>
        <v>506214.07</v>
      </c>
      <c r="K114" s="253">
        <f>VLOOKUP(B114,Sheet1!A$2:D$150,4,FALSE)</f>
        <v>296308.36</v>
      </c>
      <c r="L114" s="229">
        <v>0.30342200000000003</v>
      </c>
      <c r="M114" s="4" t="s">
        <v>1396</v>
      </c>
      <c r="N114" s="4" t="s">
        <v>1617</v>
      </c>
      <c r="O114" s="4" t="s">
        <v>2328</v>
      </c>
      <c r="P114" s="5" t="s">
        <v>1690</v>
      </c>
      <c r="Q114" s="4" t="s">
        <v>1252</v>
      </c>
      <c r="R114" s="5">
        <v>11</v>
      </c>
      <c r="S114" s="228">
        <v>11</v>
      </c>
      <c r="T114" s="5"/>
      <c r="U114" s="228"/>
      <c r="V114" s="195" t="s">
        <v>2327</v>
      </c>
      <c r="W114" s="262" t="s">
        <v>1692</v>
      </c>
      <c r="X114" s="5" t="s">
        <v>1688</v>
      </c>
      <c r="Y114" s="263">
        <v>42551</v>
      </c>
      <c r="Z114" s="263">
        <v>42551</v>
      </c>
    </row>
    <row r="115" spans="1:26" x14ac:dyDescent="0.2">
      <c r="A115" s="5">
        <v>111</v>
      </c>
      <c r="B115" s="5" t="s">
        <v>2133</v>
      </c>
      <c r="C115" s="224" t="s">
        <v>2134</v>
      </c>
      <c r="D115" s="5" t="s">
        <v>2135</v>
      </c>
      <c r="E115" s="5" t="s">
        <v>1956</v>
      </c>
      <c r="F115" s="5" t="s">
        <v>2136</v>
      </c>
      <c r="G115" s="5" t="s">
        <v>1688</v>
      </c>
      <c r="H115" s="228">
        <v>200000735867</v>
      </c>
      <c r="I115" s="252" t="s">
        <v>1671</v>
      </c>
      <c r="J115" s="253">
        <f>VLOOKUP(B115,Sheet1!A$2:C$150,3,FALSE)</f>
        <v>503891.76</v>
      </c>
      <c r="K115" s="253">
        <f>VLOOKUP(B115,Sheet1!A$2:D$150,4,FALSE)</f>
        <v>288491.23</v>
      </c>
      <c r="L115" s="252">
        <v>0.39041199999999998</v>
      </c>
      <c r="M115" s="5"/>
      <c r="N115" s="4"/>
      <c r="O115" s="4"/>
      <c r="P115" s="5"/>
      <c r="Q115" s="5"/>
      <c r="R115" s="5"/>
      <c r="S115" s="228"/>
      <c r="T115" s="5"/>
      <c r="U115" s="5"/>
      <c r="V115" s="4" t="s">
        <v>2005</v>
      </c>
      <c r="W115" s="262" t="s">
        <v>1692</v>
      </c>
      <c r="X115" s="5" t="s">
        <v>1688</v>
      </c>
      <c r="Y115" s="263">
        <v>42551</v>
      </c>
      <c r="Z115" s="263">
        <v>42551</v>
      </c>
    </row>
    <row r="116" spans="1:26" ht="45" x14ac:dyDescent="0.2">
      <c r="A116" s="5">
        <v>112</v>
      </c>
      <c r="B116" s="47" t="s">
        <v>29</v>
      </c>
      <c r="C116" s="231">
        <v>21</v>
      </c>
      <c r="D116" s="47" t="s">
        <v>131</v>
      </c>
      <c r="E116" s="47" t="s">
        <v>132</v>
      </c>
      <c r="F116" s="47" t="s">
        <v>133</v>
      </c>
      <c r="G116" s="47" t="s">
        <v>1688</v>
      </c>
      <c r="H116" s="228">
        <v>100031020157</v>
      </c>
      <c r="I116" s="252" t="s">
        <v>1671</v>
      </c>
      <c r="J116" s="253">
        <f>VLOOKUP(B116,Sheet1!A$2:C$150,3,FALSE)</f>
        <v>498355.3</v>
      </c>
      <c r="K116" s="253">
        <f>VLOOKUP(B116,Sheet1!A$2:D$150,4,FALSE)</f>
        <v>275255.33</v>
      </c>
      <c r="L116" s="252">
        <v>0.31092500000000001</v>
      </c>
      <c r="M116" s="5" t="s">
        <v>1672</v>
      </c>
      <c r="N116" s="4"/>
      <c r="O116" s="4"/>
      <c r="P116" s="5"/>
      <c r="Q116" s="5"/>
      <c r="R116" s="5"/>
      <c r="S116" s="228"/>
      <c r="T116" s="5"/>
      <c r="U116" s="47"/>
      <c r="V116" s="4" t="s">
        <v>1370</v>
      </c>
      <c r="W116" s="262" t="s">
        <v>1692</v>
      </c>
      <c r="X116" s="47" t="s">
        <v>1688</v>
      </c>
      <c r="Y116" s="265">
        <v>42551</v>
      </c>
      <c r="Z116" s="265">
        <v>42551</v>
      </c>
    </row>
    <row r="117" spans="1:26" ht="22.5" x14ac:dyDescent="0.2">
      <c r="A117" s="5">
        <v>113</v>
      </c>
      <c r="B117" s="5" t="s">
        <v>2137</v>
      </c>
      <c r="C117" s="224" t="s">
        <v>2138</v>
      </c>
      <c r="D117" s="5" t="s">
        <v>2139</v>
      </c>
      <c r="E117" s="5" t="s">
        <v>136</v>
      </c>
      <c r="F117" s="5" t="s">
        <v>2140</v>
      </c>
      <c r="G117" s="5" t="s">
        <v>1688</v>
      </c>
      <c r="H117" s="228">
        <v>100032262816</v>
      </c>
      <c r="I117" s="252" t="s">
        <v>1671</v>
      </c>
      <c r="J117" s="253">
        <f>VLOOKUP(B117,Sheet1!A$2:C$150,3,FALSE)</f>
        <v>499257.09</v>
      </c>
      <c r="K117" s="253">
        <f>VLOOKUP(B117,Sheet1!A$2:D$150,4,FALSE)</f>
        <v>267424.11</v>
      </c>
      <c r="L117" s="252">
        <v>7.0004999999999997</v>
      </c>
      <c r="M117" s="5"/>
      <c r="N117" s="4"/>
      <c r="O117" s="4"/>
      <c r="P117" s="5"/>
      <c r="Q117" s="5"/>
      <c r="R117" s="5"/>
      <c r="S117" s="228"/>
      <c r="T117" s="5"/>
      <c r="U117" s="5"/>
      <c r="V117" s="195" t="s">
        <v>2319</v>
      </c>
      <c r="W117" s="262" t="s">
        <v>1692</v>
      </c>
      <c r="X117" s="5" t="s">
        <v>1688</v>
      </c>
      <c r="Y117" s="263">
        <v>42551</v>
      </c>
      <c r="Z117" s="263">
        <v>42551</v>
      </c>
    </row>
    <row r="118" spans="1:26" ht="33.75" x14ac:dyDescent="0.2">
      <c r="A118" s="5">
        <v>114</v>
      </c>
      <c r="B118" s="5" t="s">
        <v>2141</v>
      </c>
      <c r="C118" s="224" t="s">
        <v>2142</v>
      </c>
      <c r="D118" s="5" t="s">
        <v>2022</v>
      </c>
      <c r="E118" s="5" t="s">
        <v>136</v>
      </c>
      <c r="F118" s="5" t="s">
        <v>2143</v>
      </c>
      <c r="G118" s="5" t="s">
        <v>1688</v>
      </c>
      <c r="H118" s="228">
        <v>10001199492</v>
      </c>
      <c r="I118" s="252" t="s">
        <v>1671</v>
      </c>
      <c r="J118" s="253">
        <f>VLOOKUP(B118,Sheet1!A$2:C$150,3,FALSE)</f>
        <v>495995.27</v>
      </c>
      <c r="K118" s="253">
        <f>VLOOKUP(B118,Sheet1!A$2:D$150,4,FALSE)</f>
        <v>267557.24</v>
      </c>
      <c r="L118" s="252">
        <v>3.7494000000000001</v>
      </c>
      <c r="M118" s="5"/>
      <c r="N118" s="4"/>
      <c r="O118" s="4"/>
      <c r="P118" s="5"/>
      <c r="Q118" s="5"/>
      <c r="R118" s="5"/>
      <c r="S118" s="228"/>
      <c r="T118" s="5"/>
      <c r="U118" s="5"/>
      <c r="V118" s="195" t="s">
        <v>2304</v>
      </c>
      <c r="W118" s="262" t="s">
        <v>1692</v>
      </c>
      <c r="X118" s="5" t="s">
        <v>1688</v>
      </c>
      <c r="Y118" s="263">
        <v>42551</v>
      </c>
      <c r="Z118" s="263">
        <v>42551</v>
      </c>
    </row>
    <row r="119" spans="1:26" x14ac:dyDescent="0.2">
      <c r="A119" s="5">
        <v>115</v>
      </c>
      <c r="B119" s="5" t="s">
        <v>2144</v>
      </c>
      <c r="C119" s="224" t="s">
        <v>2145</v>
      </c>
      <c r="D119" s="5" t="s">
        <v>2146</v>
      </c>
      <c r="E119" s="5" t="s">
        <v>136</v>
      </c>
      <c r="F119" s="5" t="s">
        <v>2147</v>
      </c>
      <c r="G119" s="5" t="s">
        <v>1688</v>
      </c>
      <c r="H119" s="228">
        <v>10001195871</v>
      </c>
      <c r="I119" s="252" t="s">
        <v>1671</v>
      </c>
      <c r="J119" s="253">
        <f>VLOOKUP(B119,Sheet1!A$2:C$150,3,FALSE)</f>
        <v>495078.7</v>
      </c>
      <c r="K119" s="253">
        <f>VLOOKUP(B119,Sheet1!A$2:D$150,4,FALSE)</f>
        <v>266695.84000000003</v>
      </c>
      <c r="L119" s="252">
        <v>1.3948100000000001</v>
      </c>
      <c r="M119" s="5"/>
      <c r="N119" s="5"/>
      <c r="O119" s="5"/>
      <c r="P119" s="5"/>
      <c r="Q119" s="5"/>
      <c r="R119" s="5"/>
      <c r="S119" s="228"/>
      <c r="T119" s="5"/>
      <c r="U119" s="5"/>
      <c r="V119" s="4" t="s">
        <v>2005</v>
      </c>
      <c r="W119" s="262" t="s">
        <v>1692</v>
      </c>
      <c r="X119" s="5" t="s">
        <v>1688</v>
      </c>
      <c r="Y119" s="263">
        <v>42551</v>
      </c>
      <c r="Z119" s="263">
        <v>42551</v>
      </c>
    </row>
    <row r="120" spans="1:26" ht="22.5" x14ac:dyDescent="0.2">
      <c r="A120" s="5">
        <v>116</v>
      </c>
      <c r="B120" s="5" t="s">
        <v>2148</v>
      </c>
      <c r="C120" s="224" t="s">
        <v>2149</v>
      </c>
      <c r="D120" s="5" t="s">
        <v>2150</v>
      </c>
      <c r="E120" s="5" t="s">
        <v>665</v>
      </c>
      <c r="F120" s="5" t="s">
        <v>2151</v>
      </c>
      <c r="G120" s="5" t="s">
        <v>1688</v>
      </c>
      <c r="H120" s="228">
        <v>100031042117</v>
      </c>
      <c r="I120" s="252" t="s">
        <v>1671</v>
      </c>
      <c r="J120" s="253">
        <f>VLOOKUP(B120,Sheet1!A$2:C$150,3,FALSE)</f>
        <v>499067.97</v>
      </c>
      <c r="K120" s="253">
        <f>VLOOKUP(B120,Sheet1!A$2:D$150,4,FALSE)</f>
        <v>272032.61</v>
      </c>
      <c r="L120" s="252">
        <v>0.42210700000000001</v>
      </c>
      <c r="M120" s="5"/>
      <c r="N120" s="5"/>
      <c r="O120" s="5"/>
      <c r="P120" s="5"/>
      <c r="Q120" s="5"/>
      <c r="R120" s="5"/>
      <c r="S120" s="228"/>
      <c r="T120" s="5"/>
      <c r="U120" s="5"/>
      <c r="V120" s="195" t="s">
        <v>2305</v>
      </c>
      <c r="W120" s="262" t="s">
        <v>1692</v>
      </c>
      <c r="X120" s="5" t="s">
        <v>1688</v>
      </c>
      <c r="Y120" s="263">
        <v>42551</v>
      </c>
      <c r="Z120" s="263">
        <v>42551</v>
      </c>
    </row>
    <row r="121" spans="1:26" ht="22.5" x14ac:dyDescent="0.2">
      <c r="A121" s="5">
        <v>117</v>
      </c>
      <c r="B121" s="5" t="s">
        <v>2152</v>
      </c>
      <c r="C121" s="224" t="s">
        <v>2153</v>
      </c>
      <c r="D121" s="5" t="s">
        <v>448</v>
      </c>
      <c r="E121" s="5" t="s">
        <v>150</v>
      </c>
      <c r="F121" s="5" t="s">
        <v>2154</v>
      </c>
      <c r="G121" s="5" t="s">
        <v>1636</v>
      </c>
      <c r="H121" s="228">
        <v>200000191234</v>
      </c>
      <c r="I121" s="252" t="s">
        <v>1671</v>
      </c>
      <c r="J121" s="253">
        <f>VLOOKUP(B121,Sheet1!A$2:C$150,3,FALSE)</f>
        <v>490388.23</v>
      </c>
      <c r="K121" s="253">
        <f>VLOOKUP(B121,Sheet1!A$2:D$150,4,FALSE)</f>
        <v>267361.07</v>
      </c>
      <c r="L121" s="252">
        <v>0.36437900000000001</v>
      </c>
      <c r="M121" s="5"/>
      <c r="N121" s="47"/>
      <c r="O121" s="47"/>
      <c r="P121" s="5"/>
      <c r="Q121" s="5"/>
      <c r="R121" s="5"/>
      <c r="S121" s="228"/>
      <c r="T121" s="5"/>
      <c r="U121" s="47"/>
      <c r="V121" s="195" t="s">
        <v>2320</v>
      </c>
      <c r="W121" s="264" t="s">
        <v>1710</v>
      </c>
      <c r="X121" s="47" t="s">
        <v>1636</v>
      </c>
      <c r="Y121" s="265">
        <v>42551</v>
      </c>
      <c r="Z121" s="265">
        <v>42551</v>
      </c>
    </row>
    <row r="122" spans="1:26" ht="22.5" x14ac:dyDescent="0.2">
      <c r="A122" s="5">
        <v>118</v>
      </c>
      <c r="B122" s="5" t="s">
        <v>2155</v>
      </c>
      <c r="C122" s="224" t="s">
        <v>2156</v>
      </c>
      <c r="D122" s="5" t="s">
        <v>2157</v>
      </c>
      <c r="E122" s="5" t="s">
        <v>150</v>
      </c>
      <c r="F122" s="5" t="s">
        <v>2158</v>
      </c>
      <c r="G122" s="5" t="s">
        <v>1636</v>
      </c>
      <c r="H122" s="228">
        <v>100032155471</v>
      </c>
      <c r="I122" s="252" t="s">
        <v>1671</v>
      </c>
      <c r="J122" s="253">
        <f>VLOOKUP(B122,Sheet1!A$2:C$150,3,FALSE)</f>
        <v>489676.88</v>
      </c>
      <c r="K122" s="253">
        <f>VLOOKUP(B122,Sheet1!A$2:D$150,4,FALSE)</f>
        <v>270064.78999999998</v>
      </c>
      <c r="L122" s="252">
        <v>0.40768300000000002</v>
      </c>
      <c r="M122" s="5"/>
      <c r="N122" s="47"/>
      <c r="O122" s="47"/>
      <c r="P122" s="5"/>
      <c r="Q122" s="5"/>
      <c r="R122" s="5"/>
      <c r="S122" s="228"/>
      <c r="T122" s="5"/>
      <c r="U122" s="47"/>
      <c r="V122" s="195" t="s">
        <v>2506</v>
      </c>
      <c r="W122" s="264" t="s">
        <v>1710</v>
      </c>
      <c r="X122" s="47" t="s">
        <v>1636</v>
      </c>
      <c r="Y122" s="265">
        <v>42551</v>
      </c>
      <c r="Z122" s="265">
        <v>42551</v>
      </c>
    </row>
    <row r="123" spans="1:26" x14ac:dyDescent="0.2">
      <c r="A123" s="5">
        <v>119</v>
      </c>
      <c r="B123" s="5" t="s">
        <v>2159</v>
      </c>
      <c r="C123" s="224" t="s">
        <v>2160</v>
      </c>
      <c r="D123" s="5"/>
      <c r="E123" s="5" t="s">
        <v>984</v>
      </c>
      <c r="F123" s="5" t="s">
        <v>2161</v>
      </c>
      <c r="G123" s="5" t="s">
        <v>1636</v>
      </c>
      <c r="H123" s="228">
        <v>200000193625</v>
      </c>
      <c r="I123" s="252" t="s">
        <v>1671</v>
      </c>
      <c r="J123" s="253">
        <f>VLOOKUP(B123,Sheet1!A$2:C$150,3,FALSE)</f>
        <v>485097.19</v>
      </c>
      <c r="K123" s="253">
        <f>VLOOKUP(B123,Sheet1!A$2:D$150,4,FALSE)</f>
        <v>263696.52</v>
      </c>
      <c r="L123" s="252">
        <v>1.6392100000000001</v>
      </c>
      <c r="M123" s="5"/>
      <c r="N123" s="47"/>
      <c r="O123" s="47"/>
      <c r="P123" s="5"/>
      <c r="Q123" s="5"/>
      <c r="R123" s="5"/>
      <c r="S123" s="228"/>
      <c r="T123" s="5"/>
      <c r="U123" s="47"/>
      <c r="V123" s="4" t="s">
        <v>2005</v>
      </c>
      <c r="W123" s="264" t="s">
        <v>1710</v>
      </c>
      <c r="X123" s="47" t="s">
        <v>1636</v>
      </c>
      <c r="Y123" s="265">
        <v>42551</v>
      </c>
      <c r="Z123" s="265">
        <v>42551</v>
      </c>
    </row>
    <row r="124" spans="1:26" ht="22.5" x14ac:dyDescent="0.2">
      <c r="A124" s="5">
        <v>120</v>
      </c>
      <c r="B124" s="5" t="s">
        <v>2162</v>
      </c>
      <c r="C124" s="224" t="s">
        <v>2163</v>
      </c>
      <c r="D124" s="5" t="s">
        <v>2164</v>
      </c>
      <c r="E124" s="5" t="s">
        <v>984</v>
      </c>
      <c r="F124" s="5" t="s">
        <v>2165</v>
      </c>
      <c r="G124" s="5" t="s">
        <v>1636</v>
      </c>
      <c r="H124" s="228">
        <v>100032265441</v>
      </c>
      <c r="I124" s="252" t="s">
        <v>1671</v>
      </c>
      <c r="J124" s="253">
        <f>VLOOKUP(B124,Sheet1!A$2:C$150,3,FALSE)</f>
        <v>485763.6</v>
      </c>
      <c r="K124" s="253">
        <f>VLOOKUP(B124,Sheet1!A$2:D$150,4,FALSE)</f>
        <v>264621.59000000003</v>
      </c>
      <c r="L124" s="252">
        <v>0.92061999999999999</v>
      </c>
      <c r="M124" s="5"/>
      <c r="N124" s="47"/>
      <c r="O124" s="47"/>
      <c r="P124" s="5"/>
      <c r="Q124" s="5"/>
      <c r="R124" s="5"/>
      <c r="S124" s="228"/>
      <c r="T124" s="5"/>
      <c r="U124" s="47"/>
      <c r="V124" s="195" t="s">
        <v>2511</v>
      </c>
      <c r="W124" s="264" t="s">
        <v>1710</v>
      </c>
      <c r="X124" s="47" t="s">
        <v>1636</v>
      </c>
      <c r="Y124" s="265">
        <v>42551</v>
      </c>
      <c r="Z124" s="265">
        <v>42551</v>
      </c>
    </row>
    <row r="125" spans="1:26" x14ac:dyDescent="0.2">
      <c r="A125" s="5">
        <v>121</v>
      </c>
      <c r="B125" s="5" t="s">
        <v>2166</v>
      </c>
      <c r="C125" s="224" t="s">
        <v>2167</v>
      </c>
      <c r="D125" s="5" t="s">
        <v>2168</v>
      </c>
      <c r="E125" s="5" t="s">
        <v>1021</v>
      </c>
      <c r="F125" s="5" t="s">
        <v>2169</v>
      </c>
      <c r="G125" s="5" t="s">
        <v>1636</v>
      </c>
      <c r="H125" s="228">
        <v>100032265471</v>
      </c>
      <c r="I125" s="252" t="s">
        <v>1671</v>
      </c>
      <c r="J125" s="253">
        <f>VLOOKUP(B125,Sheet1!A$2:C$150,3,FALSE)</f>
        <v>491646.19</v>
      </c>
      <c r="K125" s="253">
        <f>VLOOKUP(B125,Sheet1!A$2:D$150,4,FALSE)</f>
        <v>272163.42</v>
      </c>
      <c r="L125" s="252">
        <v>0.26228499999999999</v>
      </c>
      <c r="M125" s="5"/>
      <c r="N125" s="47"/>
      <c r="O125" s="47"/>
      <c r="P125" s="5"/>
      <c r="Q125" s="5"/>
      <c r="R125" s="5"/>
      <c r="S125" s="228"/>
      <c r="T125" s="5"/>
      <c r="U125" s="47"/>
      <c r="V125" s="4" t="s">
        <v>2005</v>
      </c>
      <c r="W125" s="264" t="s">
        <v>1710</v>
      </c>
      <c r="X125" s="47" t="s">
        <v>1636</v>
      </c>
      <c r="Y125" s="265">
        <v>42551</v>
      </c>
      <c r="Z125" s="265">
        <v>42551</v>
      </c>
    </row>
    <row r="126" spans="1:26" x14ac:dyDescent="0.2">
      <c r="A126" s="5">
        <v>122</v>
      </c>
      <c r="B126" s="5" t="s">
        <v>2170</v>
      </c>
      <c r="C126" s="224" t="s">
        <v>2163</v>
      </c>
      <c r="D126" s="5" t="s">
        <v>2171</v>
      </c>
      <c r="E126" s="5" t="s">
        <v>720</v>
      </c>
      <c r="F126" s="5" t="s">
        <v>2172</v>
      </c>
      <c r="G126" s="5" t="s">
        <v>1636</v>
      </c>
      <c r="H126" s="228">
        <v>200000193718</v>
      </c>
      <c r="I126" s="252" t="s">
        <v>1671</v>
      </c>
      <c r="J126" s="253">
        <f>VLOOKUP(B126,Sheet1!A$2:C$150,3,FALSE)</f>
        <v>492708.18</v>
      </c>
      <c r="K126" s="253">
        <f>VLOOKUP(B126,Sheet1!A$2:D$150,4,FALSE)</f>
        <v>266103.33</v>
      </c>
      <c r="L126" s="252">
        <v>1.52281</v>
      </c>
      <c r="M126" s="5"/>
      <c r="N126" s="47"/>
      <c r="O126" s="47"/>
      <c r="P126" s="5"/>
      <c r="Q126" s="5"/>
      <c r="R126" s="5"/>
      <c r="S126" s="228"/>
      <c r="T126" s="5"/>
      <c r="U126" s="47"/>
      <c r="V126" s="4" t="s">
        <v>2005</v>
      </c>
      <c r="W126" s="264" t="s">
        <v>1710</v>
      </c>
      <c r="X126" s="47" t="s">
        <v>1636</v>
      </c>
      <c r="Y126" s="265">
        <v>42551</v>
      </c>
      <c r="Z126" s="265">
        <v>42551</v>
      </c>
    </row>
    <row r="127" spans="1:26" ht="45" x14ac:dyDescent="0.2">
      <c r="A127" s="5">
        <v>123</v>
      </c>
      <c r="B127" s="47" t="s">
        <v>33</v>
      </c>
      <c r="C127" s="47" t="s">
        <v>467</v>
      </c>
      <c r="D127" s="47" t="s">
        <v>2173</v>
      </c>
      <c r="E127" s="47" t="s">
        <v>146</v>
      </c>
      <c r="F127" s="47" t="s">
        <v>469</v>
      </c>
      <c r="G127" s="47" t="s">
        <v>1636</v>
      </c>
      <c r="H127" s="228">
        <v>10090613335</v>
      </c>
      <c r="I127" s="252" t="s">
        <v>1671</v>
      </c>
      <c r="J127" s="253">
        <f>VLOOKUP(B127,Sheet1!A$2:C$150,3,FALSE)</f>
        <v>490694.17</v>
      </c>
      <c r="K127" s="253">
        <f>VLOOKUP(B127,Sheet1!A$2:D$150,4,FALSE)</f>
        <v>262895.2</v>
      </c>
      <c r="L127" s="252">
        <v>1.7342299999999999</v>
      </c>
      <c r="M127" s="5" t="s">
        <v>1672</v>
      </c>
      <c r="N127" s="4"/>
      <c r="O127" s="4" t="s">
        <v>2174</v>
      </c>
      <c r="P127" s="5"/>
      <c r="Q127" s="5"/>
      <c r="R127" s="5"/>
      <c r="S127" s="228"/>
      <c r="T127" s="5"/>
      <c r="U127" s="47"/>
      <c r="V127" s="4" t="s">
        <v>2175</v>
      </c>
      <c r="W127" s="262" t="s">
        <v>1710</v>
      </c>
      <c r="X127" s="47" t="s">
        <v>1636</v>
      </c>
      <c r="Y127" s="265">
        <v>42551</v>
      </c>
      <c r="Z127" s="265">
        <v>42551</v>
      </c>
    </row>
    <row r="128" spans="1:26" x14ac:dyDescent="0.2">
      <c r="A128" s="5">
        <v>124</v>
      </c>
      <c r="B128" s="5" t="s">
        <v>2176</v>
      </c>
      <c r="C128" s="224" t="s">
        <v>2177</v>
      </c>
      <c r="D128" s="5"/>
      <c r="E128" s="5" t="s">
        <v>146</v>
      </c>
      <c r="F128" s="5" t="s">
        <v>2178</v>
      </c>
      <c r="G128" s="5" t="s">
        <v>1636</v>
      </c>
      <c r="H128" s="228">
        <v>10024130344</v>
      </c>
      <c r="I128" s="252" t="s">
        <v>1671</v>
      </c>
      <c r="J128" s="253">
        <f>VLOOKUP(B128,Sheet1!A$2:C$150,3,FALSE)</f>
        <v>490922.31</v>
      </c>
      <c r="K128" s="253">
        <f>VLOOKUP(B128,Sheet1!A$2:D$150,4,FALSE)</f>
        <v>263150.68</v>
      </c>
      <c r="L128" s="252">
        <v>0.39952700000000002</v>
      </c>
      <c r="M128" s="5"/>
      <c r="N128" s="47"/>
      <c r="O128" s="47"/>
      <c r="P128" s="5"/>
      <c r="Q128" s="5"/>
      <c r="R128" s="5"/>
      <c r="S128" s="228"/>
      <c r="T128" s="5"/>
      <c r="U128" s="47"/>
      <c r="V128" s="4" t="s">
        <v>2005</v>
      </c>
      <c r="W128" s="264" t="s">
        <v>1710</v>
      </c>
      <c r="X128" s="47" t="s">
        <v>1636</v>
      </c>
      <c r="Y128" s="265">
        <v>42551</v>
      </c>
      <c r="Z128" s="265">
        <v>42551</v>
      </c>
    </row>
    <row r="129" spans="1:26" x14ac:dyDescent="0.2">
      <c r="A129" s="5">
        <v>125</v>
      </c>
      <c r="B129" s="5" t="s">
        <v>2179</v>
      </c>
      <c r="C129" s="224" t="s">
        <v>1699</v>
      </c>
      <c r="D129" s="5" t="s">
        <v>2180</v>
      </c>
      <c r="E129" s="5" t="s">
        <v>146</v>
      </c>
      <c r="F129" s="5" t="s">
        <v>2181</v>
      </c>
      <c r="G129" s="5" t="s">
        <v>1636</v>
      </c>
      <c r="H129" s="228">
        <v>100032147882</v>
      </c>
      <c r="I129" s="252" t="s">
        <v>1671</v>
      </c>
      <c r="J129" s="253">
        <f>VLOOKUP(B129,Sheet1!A$2:C$150,3,FALSE)</f>
        <v>491032.3</v>
      </c>
      <c r="K129" s="253">
        <f>VLOOKUP(B129,Sheet1!A$2:D$150,4,FALSE)</f>
        <v>262867.37</v>
      </c>
      <c r="L129" s="252">
        <v>0.35947200000000001</v>
      </c>
      <c r="M129" s="5"/>
      <c r="N129" s="47"/>
      <c r="O129" s="47"/>
      <c r="P129" s="5"/>
      <c r="Q129" s="5"/>
      <c r="R129" s="5"/>
      <c r="S129" s="228"/>
      <c r="T129" s="5"/>
      <c r="U129" s="47"/>
      <c r="V129" s="4" t="s">
        <v>2005</v>
      </c>
      <c r="W129" s="264" t="s">
        <v>1710</v>
      </c>
      <c r="X129" s="47" t="s">
        <v>1636</v>
      </c>
      <c r="Y129" s="265">
        <v>42551</v>
      </c>
      <c r="Z129" s="265">
        <v>42551</v>
      </c>
    </row>
    <row r="130" spans="1:26" x14ac:dyDescent="0.2">
      <c r="A130" s="5">
        <v>126</v>
      </c>
      <c r="B130" s="5" t="s">
        <v>2182</v>
      </c>
      <c r="C130" s="224" t="s">
        <v>2183</v>
      </c>
      <c r="D130" s="5" t="s">
        <v>2184</v>
      </c>
      <c r="E130" s="5" t="s">
        <v>150</v>
      </c>
      <c r="F130" s="5" t="s">
        <v>2185</v>
      </c>
      <c r="G130" s="5" t="s">
        <v>1636</v>
      </c>
      <c r="H130" s="228">
        <v>200000194094</v>
      </c>
      <c r="I130" s="252" t="s">
        <v>1671</v>
      </c>
      <c r="J130" s="253">
        <f>VLOOKUP(B130,Sheet1!A$2:C$150,3,FALSE)</f>
        <v>488930.04</v>
      </c>
      <c r="K130" s="253">
        <f>VLOOKUP(B130,Sheet1!A$2:D$150,4,FALSE)</f>
        <v>268502.68</v>
      </c>
      <c r="L130" s="252">
        <v>0.874274</v>
      </c>
      <c r="M130" s="5"/>
      <c r="N130" s="47"/>
      <c r="O130" s="47"/>
      <c r="P130" s="5"/>
      <c r="Q130" s="5"/>
      <c r="R130" s="5"/>
      <c r="S130" s="228"/>
      <c r="T130" s="5"/>
      <c r="U130" s="47"/>
      <c r="V130" s="4" t="s">
        <v>2005</v>
      </c>
      <c r="W130" s="264" t="s">
        <v>1710</v>
      </c>
      <c r="X130" s="47" t="s">
        <v>1636</v>
      </c>
      <c r="Y130" s="265">
        <v>42551</v>
      </c>
      <c r="Z130" s="265">
        <v>42551</v>
      </c>
    </row>
    <row r="131" spans="1:26" x14ac:dyDescent="0.2">
      <c r="A131" s="5">
        <v>127</v>
      </c>
      <c r="B131" s="5" t="s">
        <v>2186</v>
      </c>
      <c r="C131" s="224" t="s">
        <v>2187</v>
      </c>
      <c r="D131" s="5" t="s">
        <v>2188</v>
      </c>
      <c r="E131" s="5" t="s">
        <v>150</v>
      </c>
      <c r="F131" s="5" t="s">
        <v>2189</v>
      </c>
      <c r="G131" s="5" t="s">
        <v>1636</v>
      </c>
      <c r="H131" s="228">
        <v>10000018969</v>
      </c>
      <c r="I131" s="252" t="s">
        <v>1671</v>
      </c>
      <c r="J131" s="253">
        <f>VLOOKUP(B131,Sheet1!A$2:C$150,3,FALSE)</f>
        <v>489290.92</v>
      </c>
      <c r="K131" s="253">
        <f>VLOOKUP(B131,Sheet1!A$2:D$150,4,FALSE)</f>
        <v>269264.48</v>
      </c>
      <c r="L131" s="252">
        <v>0.30851600000000001</v>
      </c>
      <c r="M131" s="5"/>
      <c r="N131" s="47"/>
      <c r="O131" s="47"/>
      <c r="P131" s="5"/>
      <c r="Q131" s="5"/>
      <c r="R131" s="5"/>
      <c r="S131" s="228"/>
      <c r="T131" s="5"/>
      <c r="U131" s="47"/>
      <c r="V131" s="4" t="s">
        <v>2005</v>
      </c>
      <c r="W131" s="264" t="s">
        <v>1710</v>
      </c>
      <c r="X131" s="47" t="s">
        <v>1636</v>
      </c>
      <c r="Y131" s="265">
        <v>42551</v>
      </c>
      <c r="Z131" s="265">
        <v>42551</v>
      </c>
    </row>
    <row r="132" spans="1:26" x14ac:dyDescent="0.2">
      <c r="A132" s="5">
        <v>128</v>
      </c>
      <c r="B132" s="5" t="s">
        <v>2190</v>
      </c>
      <c r="C132" s="224">
        <v>4</v>
      </c>
      <c r="D132" s="5" t="s">
        <v>156</v>
      </c>
      <c r="E132" s="5" t="s">
        <v>150</v>
      </c>
      <c r="F132" s="5" t="s">
        <v>2191</v>
      </c>
      <c r="G132" s="5" t="s">
        <v>1636</v>
      </c>
      <c r="H132" s="228">
        <v>100031215806</v>
      </c>
      <c r="I132" s="252" t="s">
        <v>1671</v>
      </c>
      <c r="J132" s="253">
        <f>VLOOKUP(B132,Sheet1!A$2:C$150,3,FALSE)</f>
        <v>488589.27</v>
      </c>
      <c r="K132" s="253">
        <f>VLOOKUP(B132,Sheet1!A$2:D$150,4,FALSE)</f>
        <v>268106.8</v>
      </c>
      <c r="L132" s="252">
        <v>0.26524399999999998</v>
      </c>
      <c r="M132" s="5"/>
      <c r="N132" s="47"/>
      <c r="O132" s="47"/>
      <c r="P132" s="5"/>
      <c r="Q132" s="5"/>
      <c r="R132" s="5"/>
      <c r="S132" s="228"/>
      <c r="T132" s="5"/>
      <c r="U132" s="47"/>
      <c r="V132" s="4" t="s">
        <v>2005</v>
      </c>
      <c r="W132" s="264" t="s">
        <v>1710</v>
      </c>
      <c r="X132" s="47" t="s">
        <v>1636</v>
      </c>
      <c r="Y132" s="265">
        <v>42551</v>
      </c>
      <c r="Z132" s="265">
        <v>42551</v>
      </c>
    </row>
    <row r="133" spans="1:26" x14ac:dyDescent="0.2">
      <c r="A133" s="5">
        <v>129</v>
      </c>
      <c r="B133" s="5" t="s">
        <v>2192</v>
      </c>
      <c r="C133" s="224" t="s">
        <v>2193</v>
      </c>
      <c r="D133" s="5" t="s">
        <v>2194</v>
      </c>
      <c r="E133" s="5" t="s">
        <v>150</v>
      </c>
      <c r="F133" s="5" t="s">
        <v>2195</v>
      </c>
      <c r="G133" s="5" t="s">
        <v>1636</v>
      </c>
      <c r="H133" s="228">
        <v>200000192844</v>
      </c>
      <c r="I133" s="252" t="s">
        <v>1671</v>
      </c>
      <c r="J133" s="253">
        <f>VLOOKUP(B133,Sheet1!A$2:C$150,3,FALSE)</f>
        <v>488648.96000000002</v>
      </c>
      <c r="K133" s="253">
        <f>VLOOKUP(B133,Sheet1!A$2:D$150,4,FALSE)</f>
        <v>267741.71999999997</v>
      </c>
      <c r="L133" s="252">
        <v>0.42333500000000002</v>
      </c>
      <c r="M133" s="5"/>
      <c r="N133" s="47"/>
      <c r="O133" s="47"/>
      <c r="P133" s="5"/>
      <c r="Q133" s="5"/>
      <c r="R133" s="5"/>
      <c r="S133" s="228"/>
      <c r="T133" s="5"/>
      <c r="U133" s="47"/>
      <c r="V133" s="4" t="s">
        <v>2005</v>
      </c>
      <c r="W133" s="264" t="s">
        <v>1710</v>
      </c>
      <c r="X133" s="47" t="s">
        <v>1636</v>
      </c>
      <c r="Y133" s="265">
        <v>42551</v>
      </c>
      <c r="Z133" s="265">
        <v>42551</v>
      </c>
    </row>
    <row r="134" spans="1:26" x14ac:dyDescent="0.2">
      <c r="A134" s="5">
        <v>130</v>
      </c>
      <c r="B134" s="5" t="s">
        <v>2196</v>
      </c>
      <c r="C134" s="224" t="s">
        <v>2197</v>
      </c>
      <c r="D134" s="5" t="s">
        <v>2198</v>
      </c>
      <c r="E134" s="5" t="s">
        <v>150</v>
      </c>
      <c r="F134" s="5" t="s">
        <v>2199</v>
      </c>
      <c r="G134" s="5" t="s">
        <v>1636</v>
      </c>
      <c r="H134" s="228">
        <v>100032155180</v>
      </c>
      <c r="I134" s="252" t="s">
        <v>1671</v>
      </c>
      <c r="J134" s="253">
        <f>VLOOKUP(B134,Sheet1!A$2:C$150,3,FALSE)</f>
        <v>488774.2</v>
      </c>
      <c r="K134" s="253">
        <f>VLOOKUP(B134,Sheet1!A$2:D$150,4,FALSE)</f>
        <v>267864.81</v>
      </c>
      <c r="L134" s="252">
        <v>0.46962500000000001</v>
      </c>
      <c r="M134" s="5"/>
      <c r="N134" s="47"/>
      <c r="O134" s="47"/>
      <c r="P134" s="5"/>
      <c r="Q134" s="5"/>
      <c r="R134" s="5"/>
      <c r="S134" s="228"/>
      <c r="T134" s="5"/>
      <c r="U134" s="47"/>
      <c r="V134" s="4" t="s">
        <v>2005</v>
      </c>
      <c r="W134" s="264" t="s">
        <v>1710</v>
      </c>
      <c r="X134" s="47" t="s">
        <v>1636</v>
      </c>
      <c r="Y134" s="265">
        <v>42551</v>
      </c>
      <c r="Z134" s="265">
        <v>42551</v>
      </c>
    </row>
    <row r="135" spans="1:26" ht="33.75" x14ac:dyDescent="0.2">
      <c r="A135" s="5">
        <v>131</v>
      </c>
      <c r="B135" s="5" t="s">
        <v>2200</v>
      </c>
      <c r="C135" s="224" t="s">
        <v>2201</v>
      </c>
      <c r="D135" s="5" t="s">
        <v>2202</v>
      </c>
      <c r="E135" s="5" t="s">
        <v>150</v>
      </c>
      <c r="F135" s="5" t="s">
        <v>2203</v>
      </c>
      <c r="G135" s="5" t="s">
        <v>1636</v>
      </c>
      <c r="H135" s="228">
        <v>100031212072</v>
      </c>
      <c r="I135" s="252" t="s">
        <v>1671</v>
      </c>
      <c r="J135" s="253">
        <f>VLOOKUP(B135,Sheet1!A$2:C$150,3,FALSE)</f>
        <v>488792.92</v>
      </c>
      <c r="K135" s="253">
        <f>VLOOKUP(B135,Sheet1!A$2:D$150,4,FALSE)</f>
        <v>267644.59999999998</v>
      </c>
      <c r="L135" s="252">
        <v>0.67808599999999997</v>
      </c>
      <c r="M135" s="5"/>
      <c r="N135" s="47"/>
      <c r="O135" s="47"/>
      <c r="P135" s="5"/>
      <c r="Q135" s="5"/>
      <c r="R135" s="5"/>
      <c r="S135" s="228"/>
      <c r="T135" s="5"/>
      <c r="U135" s="47"/>
      <c r="V135" s="195" t="s">
        <v>2315</v>
      </c>
      <c r="W135" s="264" t="s">
        <v>1710</v>
      </c>
      <c r="X135" s="47" t="s">
        <v>1636</v>
      </c>
      <c r="Y135" s="265">
        <v>42551</v>
      </c>
      <c r="Z135" s="265">
        <v>42551</v>
      </c>
    </row>
    <row r="136" spans="1:26" ht="45" x14ac:dyDescent="0.2">
      <c r="A136" s="5">
        <v>132</v>
      </c>
      <c r="B136" s="5" t="s">
        <v>38</v>
      </c>
      <c r="C136" s="224" t="s">
        <v>160</v>
      </c>
      <c r="D136" s="5" t="s">
        <v>1726</v>
      </c>
      <c r="E136" s="5" t="s">
        <v>161</v>
      </c>
      <c r="F136" s="5" t="s">
        <v>163</v>
      </c>
      <c r="G136" s="5" t="s">
        <v>1636</v>
      </c>
      <c r="H136" s="228">
        <v>10000019028</v>
      </c>
      <c r="I136" s="252" t="s">
        <v>1671</v>
      </c>
      <c r="J136" s="253">
        <f>VLOOKUP(B136,Sheet1!A$2:C$150,3,FALSE)</f>
        <v>490400.44</v>
      </c>
      <c r="K136" s="253">
        <f>VLOOKUP(B136,Sheet1!A$2:D$150,4,FALSE)</f>
        <v>259507.38</v>
      </c>
      <c r="L136" s="252">
        <v>0.66134700000000002</v>
      </c>
      <c r="M136" s="5" t="s">
        <v>1672</v>
      </c>
      <c r="N136" s="4"/>
      <c r="O136" s="4"/>
      <c r="P136" s="5"/>
      <c r="Q136" s="4"/>
      <c r="R136" s="5"/>
      <c r="S136" s="228"/>
      <c r="T136" s="5"/>
      <c r="U136" s="5"/>
      <c r="V136" s="4" t="s">
        <v>2512</v>
      </c>
      <c r="W136" s="262" t="s">
        <v>1710</v>
      </c>
      <c r="X136" s="5" t="s">
        <v>1636</v>
      </c>
      <c r="Y136" s="263">
        <v>42551</v>
      </c>
      <c r="Z136" s="263">
        <v>42551</v>
      </c>
    </row>
    <row r="137" spans="1:26" ht="22.5" x14ac:dyDescent="0.2">
      <c r="A137" s="5">
        <v>133</v>
      </c>
      <c r="B137" s="5" t="s">
        <v>2204</v>
      </c>
      <c r="C137" s="224" t="s">
        <v>2205</v>
      </c>
      <c r="D137" s="5" t="s">
        <v>2206</v>
      </c>
      <c r="E137" s="5" t="s">
        <v>1021</v>
      </c>
      <c r="F137" s="5" t="s">
        <v>2207</v>
      </c>
      <c r="G137" s="5" t="s">
        <v>1636</v>
      </c>
      <c r="H137" s="228">
        <v>200000193674</v>
      </c>
      <c r="I137" s="252" t="s">
        <v>1671</v>
      </c>
      <c r="J137" s="253">
        <f>VLOOKUP(B137,Sheet1!A$2:C$150,3,FALSE)</f>
        <v>492351.89</v>
      </c>
      <c r="K137" s="253">
        <f>VLOOKUP(B137,Sheet1!A$2:D$150,4,FALSE)</f>
        <v>272629.09000000003</v>
      </c>
      <c r="L137" s="252">
        <v>0.613344</v>
      </c>
      <c r="M137" s="5"/>
      <c r="N137" s="47"/>
      <c r="O137" s="47"/>
      <c r="P137" s="5"/>
      <c r="Q137" s="5"/>
      <c r="R137" s="5"/>
      <c r="S137" s="228"/>
      <c r="T137" s="5"/>
      <c r="U137" s="47"/>
      <c r="V137" s="195" t="s">
        <v>2316</v>
      </c>
      <c r="W137" s="264" t="s">
        <v>1710</v>
      </c>
      <c r="X137" s="47" t="s">
        <v>1636</v>
      </c>
      <c r="Y137" s="265">
        <v>42551</v>
      </c>
      <c r="Z137" s="265">
        <v>42551</v>
      </c>
    </row>
    <row r="138" spans="1:26" s="199" customFormat="1" x14ac:dyDescent="0.2">
      <c r="A138" s="5">
        <v>134</v>
      </c>
      <c r="B138" s="5" t="s">
        <v>2208</v>
      </c>
      <c r="C138" s="224" t="s">
        <v>2209</v>
      </c>
      <c r="D138" s="5" t="s">
        <v>2210</v>
      </c>
      <c r="E138" s="5" t="s">
        <v>146</v>
      </c>
      <c r="F138" s="5" t="s">
        <v>2211</v>
      </c>
      <c r="G138" s="5" t="s">
        <v>1636</v>
      </c>
      <c r="H138" s="228">
        <v>100032147847</v>
      </c>
      <c r="I138" s="252" t="s">
        <v>1671</v>
      </c>
      <c r="J138" s="253">
        <f>VLOOKUP(B138,Sheet1!A$2:C$150,3,FALSE)</f>
        <v>491183.96</v>
      </c>
      <c r="K138" s="253">
        <f>VLOOKUP(B138,Sheet1!A$2:D$150,4,FALSE)</f>
        <v>262384.81</v>
      </c>
      <c r="L138" s="252">
        <v>5.1816199999999997</v>
      </c>
      <c r="M138" s="5"/>
      <c r="N138" s="47"/>
      <c r="O138" s="47"/>
      <c r="P138" s="5"/>
      <c r="Q138" s="5"/>
      <c r="R138" s="5"/>
      <c r="S138" s="228"/>
      <c r="T138" s="5"/>
      <c r="U138" s="47"/>
      <c r="V138" s="4" t="s">
        <v>2005</v>
      </c>
      <c r="W138" s="264" t="s">
        <v>1710</v>
      </c>
      <c r="X138" s="47" t="s">
        <v>1636</v>
      </c>
      <c r="Y138" s="265">
        <v>42551</v>
      </c>
      <c r="Z138" s="265">
        <v>42551</v>
      </c>
    </row>
    <row r="139" spans="1:26" s="199" customFormat="1" x14ac:dyDescent="0.2">
      <c r="A139" s="5">
        <v>135</v>
      </c>
      <c r="B139" s="5" t="s">
        <v>2212</v>
      </c>
      <c r="C139" s="224" t="s">
        <v>2213</v>
      </c>
      <c r="D139" s="5" t="s">
        <v>1961</v>
      </c>
      <c r="E139" s="5" t="s">
        <v>146</v>
      </c>
      <c r="F139" s="5" t="s">
        <v>2214</v>
      </c>
      <c r="G139" s="5" t="s">
        <v>1636</v>
      </c>
      <c r="H139" s="228">
        <v>10024130093</v>
      </c>
      <c r="I139" s="252" t="s">
        <v>1671</v>
      </c>
      <c r="J139" s="253">
        <f>VLOOKUP(B139,Sheet1!A$2:C$150,3,FALSE)</f>
        <v>491063.86</v>
      </c>
      <c r="K139" s="253">
        <f>VLOOKUP(B139,Sheet1!A$2:D$150,4,FALSE)</f>
        <v>263025.27</v>
      </c>
      <c r="L139" s="252">
        <v>2.8477399999999999</v>
      </c>
      <c r="M139" s="5"/>
      <c r="N139" s="47"/>
      <c r="O139" s="47"/>
      <c r="P139" s="5"/>
      <c r="Q139" s="5"/>
      <c r="R139" s="5"/>
      <c r="S139" s="228"/>
      <c r="T139" s="5"/>
      <c r="U139" s="47"/>
      <c r="V139" s="4" t="s">
        <v>2005</v>
      </c>
      <c r="W139" s="264" t="s">
        <v>1710</v>
      </c>
      <c r="X139" s="47" t="s">
        <v>1636</v>
      </c>
      <c r="Y139" s="265">
        <v>42551</v>
      </c>
      <c r="Z139" s="265">
        <v>42551</v>
      </c>
    </row>
    <row r="140" spans="1:26" s="199" customFormat="1" x14ac:dyDescent="0.2">
      <c r="A140" s="5">
        <v>136</v>
      </c>
      <c r="B140" s="5" t="s">
        <v>2215</v>
      </c>
      <c r="C140" s="224" t="s">
        <v>2216</v>
      </c>
      <c r="D140" s="5" t="s">
        <v>2217</v>
      </c>
      <c r="E140" s="5" t="s">
        <v>1021</v>
      </c>
      <c r="F140" s="5" t="s">
        <v>2218</v>
      </c>
      <c r="G140" s="5" t="s">
        <v>1636</v>
      </c>
      <c r="H140" s="228">
        <v>10024132315</v>
      </c>
      <c r="I140" s="252" t="s">
        <v>1671</v>
      </c>
      <c r="J140" s="253">
        <f>VLOOKUP(B140,Sheet1!A$2:C$150,3,FALSE)</f>
        <v>492334.32</v>
      </c>
      <c r="K140" s="253">
        <f>VLOOKUP(B140,Sheet1!A$2:D$150,4,FALSE)</f>
        <v>272037</v>
      </c>
      <c r="L140" s="252">
        <v>0.34276499999999999</v>
      </c>
      <c r="M140" s="5"/>
      <c r="N140" s="47"/>
      <c r="O140" s="47"/>
      <c r="P140" s="5"/>
      <c r="Q140" s="5"/>
      <c r="R140" s="5"/>
      <c r="S140" s="228"/>
      <c r="T140" s="5"/>
      <c r="U140" s="47"/>
      <c r="V140" s="4" t="s">
        <v>2005</v>
      </c>
      <c r="W140" s="264" t="s">
        <v>1710</v>
      </c>
      <c r="X140" s="47" t="s">
        <v>1636</v>
      </c>
      <c r="Y140" s="265">
        <v>42551</v>
      </c>
      <c r="Z140" s="265">
        <v>42551</v>
      </c>
    </row>
    <row r="141" spans="1:26" s="199" customFormat="1" x14ac:dyDescent="0.2">
      <c r="A141" s="5">
        <v>137</v>
      </c>
      <c r="B141" s="5" t="s">
        <v>2219</v>
      </c>
      <c r="C141" s="224">
        <v>18</v>
      </c>
      <c r="D141" s="5" t="s">
        <v>2220</v>
      </c>
      <c r="E141" s="5" t="s">
        <v>1021</v>
      </c>
      <c r="F141" s="5" t="s">
        <v>2221</v>
      </c>
      <c r="G141" s="5" t="s">
        <v>1636</v>
      </c>
      <c r="H141" s="228">
        <v>10004930730</v>
      </c>
      <c r="I141" s="252" t="s">
        <v>1671</v>
      </c>
      <c r="J141" s="253">
        <f>VLOOKUP(B141,Sheet1!A$2:C$150,3,FALSE)</f>
        <v>492098.4</v>
      </c>
      <c r="K141" s="253">
        <f>VLOOKUP(B141,Sheet1!A$2:D$150,4,FALSE)</f>
        <v>272334.38</v>
      </c>
      <c r="L141" s="252">
        <v>0.36931000000000003</v>
      </c>
      <c r="M141" s="5"/>
      <c r="N141" s="47"/>
      <c r="O141" s="47"/>
      <c r="P141" s="5"/>
      <c r="Q141" s="5"/>
      <c r="R141" s="5"/>
      <c r="S141" s="228"/>
      <c r="T141" s="5"/>
      <c r="U141" s="47"/>
      <c r="V141" s="4" t="s">
        <v>2005</v>
      </c>
      <c r="W141" s="264" t="s">
        <v>1710</v>
      </c>
      <c r="X141" s="47" t="s">
        <v>1636</v>
      </c>
      <c r="Y141" s="265">
        <v>42551</v>
      </c>
      <c r="Z141" s="265">
        <v>42551</v>
      </c>
    </row>
    <row r="142" spans="1:26" s="199" customFormat="1" x14ac:dyDescent="0.2">
      <c r="A142" s="5">
        <v>138</v>
      </c>
      <c r="B142" s="5" t="s">
        <v>2222</v>
      </c>
      <c r="C142" s="224" t="s">
        <v>2223</v>
      </c>
      <c r="D142" s="5" t="s">
        <v>2220</v>
      </c>
      <c r="E142" s="5" t="s">
        <v>1021</v>
      </c>
      <c r="F142" s="5" t="s">
        <v>2224</v>
      </c>
      <c r="G142" s="5" t="s">
        <v>1636</v>
      </c>
      <c r="H142" s="228">
        <v>100032156375</v>
      </c>
      <c r="I142" s="252" t="s">
        <v>1671</v>
      </c>
      <c r="J142" s="253">
        <f>VLOOKUP(B142,Sheet1!A$2:C$150,3,FALSE)</f>
        <v>492043.01</v>
      </c>
      <c r="K142" s="253">
        <f>VLOOKUP(B142,Sheet1!A$2:D$150,4,FALSE)</f>
        <v>272415.01</v>
      </c>
      <c r="L142" s="252">
        <v>0.94416100000000003</v>
      </c>
      <c r="M142" s="5"/>
      <c r="N142" s="47"/>
      <c r="O142" s="47"/>
      <c r="P142" s="5"/>
      <c r="Q142" s="5"/>
      <c r="R142" s="5"/>
      <c r="S142" s="228"/>
      <c r="T142" s="5"/>
      <c r="U142" s="47"/>
      <c r="V142" s="4" t="s">
        <v>2005</v>
      </c>
      <c r="W142" s="264" t="s">
        <v>1710</v>
      </c>
      <c r="X142" s="47" t="s">
        <v>1636</v>
      </c>
      <c r="Y142" s="265">
        <v>42551</v>
      </c>
      <c r="Z142" s="265">
        <v>42551</v>
      </c>
    </row>
    <row r="143" spans="1:26" s="199" customFormat="1" x14ac:dyDescent="0.2">
      <c r="A143" s="5">
        <v>139</v>
      </c>
      <c r="B143" s="5" t="s">
        <v>2225</v>
      </c>
      <c r="C143" s="224" t="s">
        <v>2226</v>
      </c>
      <c r="D143" s="5" t="s">
        <v>2227</v>
      </c>
      <c r="E143" s="5" t="s">
        <v>984</v>
      </c>
      <c r="F143" s="5" t="s">
        <v>2228</v>
      </c>
      <c r="G143" s="5" t="s">
        <v>1636</v>
      </c>
      <c r="H143" s="228">
        <v>100032150948</v>
      </c>
      <c r="I143" s="252" t="s">
        <v>1671</v>
      </c>
      <c r="J143" s="253">
        <f>VLOOKUP(B143,Sheet1!A$2:C$150,3,FALSE)</f>
        <v>486345.43</v>
      </c>
      <c r="K143" s="253">
        <f>VLOOKUP(B143,Sheet1!A$2:D$150,4,FALSE)</f>
        <v>263785.56</v>
      </c>
      <c r="L143" s="252">
        <v>0.91334499999999996</v>
      </c>
      <c r="M143" s="5"/>
      <c r="N143" s="47"/>
      <c r="O143" s="47"/>
      <c r="P143" s="5"/>
      <c r="Q143" s="5"/>
      <c r="R143" s="5"/>
      <c r="S143" s="228"/>
      <c r="T143" s="5"/>
      <c r="U143" s="47"/>
      <c r="V143" s="4" t="s">
        <v>2005</v>
      </c>
      <c r="W143" s="264" t="s">
        <v>1710</v>
      </c>
      <c r="X143" s="47" t="s">
        <v>1636</v>
      </c>
      <c r="Y143" s="265">
        <v>42551</v>
      </c>
      <c r="Z143" s="265">
        <v>42551</v>
      </c>
    </row>
    <row r="144" spans="1:26" s="199" customFormat="1" ht="22.5" x14ac:dyDescent="0.2">
      <c r="A144" s="5">
        <v>140</v>
      </c>
      <c r="B144" s="5" t="s">
        <v>2229</v>
      </c>
      <c r="C144" s="224" t="s">
        <v>2230</v>
      </c>
      <c r="D144" s="5" t="s">
        <v>2217</v>
      </c>
      <c r="E144" s="5" t="s">
        <v>150</v>
      </c>
      <c r="F144" s="5" t="s">
        <v>2231</v>
      </c>
      <c r="G144" s="5" t="s">
        <v>1636</v>
      </c>
      <c r="H144" s="228">
        <v>10004930199</v>
      </c>
      <c r="I144" s="252" t="s">
        <v>1671</v>
      </c>
      <c r="J144" s="253">
        <f>VLOOKUP(B144,Sheet1!A$2:C$150,3,FALSE)</f>
        <v>490839.56</v>
      </c>
      <c r="K144" s="253">
        <f>VLOOKUP(B144,Sheet1!A$2:D$150,4,FALSE)</f>
        <v>267395.58</v>
      </c>
      <c r="L144" s="252">
        <v>1.1806300000000001</v>
      </c>
      <c r="M144" s="5"/>
      <c r="N144" s="47"/>
      <c r="O144" s="47"/>
      <c r="P144" s="5"/>
      <c r="Q144" s="5"/>
      <c r="R144" s="5"/>
      <c r="S144" s="228"/>
      <c r="T144" s="5"/>
      <c r="U144" s="47"/>
      <c r="V144" s="195" t="s">
        <v>2507</v>
      </c>
      <c r="W144" s="264" t="s">
        <v>1710</v>
      </c>
      <c r="X144" s="47" t="s">
        <v>1636</v>
      </c>
      <c r="Y144" s="265">
        <v>42551</v>
      </c>
      <c r="Z144" s="265">
        <v>42551</v>
      </c>
    </row>
    <row r="145" spans="1:26" s="199" customFormat="1" ht="22.5" x14ac:dyDescent="0.2">
      <c r="A145" s="5">
        <v>141</v>
      </c>
      <c r="B145" s="5" t="s">
        <v>2232</v>
      </c>
      <c r="C145" s="224" t="s">
        <v>2233</v>
      </c>
      <c r="D145" s="5" t="s">
        <v>2234</v>
      </c>
      <c r="E145" s="5" t="s">
        <v>150</v>
      </c>
      <c r="F145" s="5" t="s">
        <v>2235</v>
      </c>
      <c r="G145" s="5" t="s">
        <v>1636</v>
      </c>
      <c r="H145" s="228">
        <v>10004931582</v>
      </c>
      <c r="I145" s="252" t="s">
        <v>1671</v>
      </c>
      <c r="J145" s="253">
        <f>VLOOKUP(B145,Sheet1!A$2:C$150,3,FALSE)</f>
        <v>489849.04</v>
      </c>
      <c r="K145" s="253">
        <f>VLOOKUP(B145,Sheet1!A$2:D$150,4,FALSE)</f>
        <v>266419.69</v>
      </c>
      <c r="L145" s="252">
        <v>0.63560899999999998</v>
      </c>
      <c r="M145" s="5"/>
      <c r="N145" s="47"/>
      <c r="O145" s="47"/>
      <c r="P145" s="5"/>
      <c r="Q145" s="5"/>
      <c r="R145" s="5"/>
      <c r="S145" s="228"/>
      <c r="T145" s="5"/>
      <c r="U145" s="47"/>
      <c r="V145" s="4" t="s">
        <v>2508</v>
      </c>
      <c r="W145" s="264" t="s">
        <v>1710</v>
      </c>
      <c r="X145" s="47" t="s">
        <v>1636</v>
      </c>
      <c r="Y145" s="265">
        <v>42551</v>
      </c>
      <c r="Z145" s="265">
        <v>42551</v>
      </c>
    </row>
    <row r="146" spans="1:26" s="199" customFormat="1" ht="45" x14ac:dyDescent="0.2">
      <c r="A146" s="5">
        <v>142</v>
      </c>
      <c r="B146" s="5" t="s">
        <v>2236</v>
      </c>
      <c r="C146" s="224" t="s">
        <v>2509</v>
      </c>
      <c r="D146" s="5" t="s">
        <v>448</v>
      </c>
      <c r="E146" s="5" t="s">
        <v>150</v>
      </c>
      <c r="F146" s="5" t="s">
        <v>2237</v>
      </c>
      <c r="G146" s="5" t="s">
        <v>1636</v>
      </c>
      <c r="H146" s="228">
        <v>10023680816</v>
      </c>
      <c r="I146" s="252" t="s">
        <v>1671</v>
      </c>
      <c r="J146" s="253">
        <f>VLOOKUP(B146,Sheet1!A$2:C$150,3,FALSE)</f>
        <v>490342.02</v>
      </c>
      <c r="K146" s="253">
        <f>VLOOKUP(B146,Sheet1!A$2:D$150,4,FALSE)</f>
        <v>269916.86</v>
      </c>
      <c r="L146" s="252">
        <v>8.3935399999999998</v>
      </c>
      <c r="M146" s="5"/>
      <c r="N146" s="47"/>
      <c r="O146" s="47"/>
      <c r="P146" s="5"/>
      <c r="Q146" s="5"/>
      <c r="R146" s="5"/>
      <c r="S146" s="228"/>
      <c r="T146" s="5"/>
      <c r="U146" s="47"/>
      <c r="V146" s="195" t="s">
        <v>2513</v>
      </c>
      <c r="W146" s="264" t="s">
        <v>1710</v>
      </c>
      <c r="X146" s="47" t="s">
        <v>1636</v>
      </c>
      <c r="Y146" s="265">
        <v>42551</v>
      </c>
      <c r="Z146" s="265">
        <v>42551</v>
      </c>
    </row>
    <row r="147" spans="1:26" s="199" customFormat="1" x14ac:dyDescent="0.2">
      <c r="A147" s="5">
        <v>143</v>
      </c>
      <c r="B147" s="5" t="s">
        <v>2238</v>
      </c>
      <c r="C147" s="224" t="s">
        <v>2239</v>
      </c>
      <c r="D147" s="5" t="s">
        <v>2240</v>
      </c>
      <c r="E147" s="5" t="s">
        <v>150</v>
      </c>
      <c r="F147" s="5" t="s">
        <v>2241</v>
      </c>
      <c r="G147" s="5" t="s">
        <v>1636</v>
      </c>
      <c r="H147" s="228">
        <v>10004929943</v>
      </c>
      <c r="I147" s="252" t="s">
        <v>1671</v>
      </c>
      <c r="J147" s="253">
        <f>VLOOKUP(B147,Sheet1!A$2:C$150,3,FALSE)</f>
        <v>489537.28000000003</v>
      </c>
      <c r="K147" s="253">
        <f>VLOOKUP(B147,Sheet1!A$2:D$150,4,FALSE)</f>
        <v>270170.7</v>
      </c>
      <c r="L147" s="252">
        <v>1.68648</v>
      </c>
      <c r="M147" s="5"/>
      <c r="N147" s="47"/>
      <c r="O147" s="47"/>
      <c r="P147" s="5"/>
      <c r="Q147" s="5"/>
      <c r="R147" s="5"/>
      <c r="S147" s="228"/>
      <c r="T147" s="5"/>
      <c r="U147" s="47"/>
      <c r="V147" s="4" t="s">
        <v>2242</v>
      </c>
      <c r="W147" s="264" t="s">
        <v>1710</v>
      </c>
      <c r="X147" s="47" t="s">
        <v>1636</v>
      </c>
      <c r="Y147" s="265">
        <v>42551</v>
      </c>
      <c r="Z147" s="265">
        <v>42551</v>
      </c>
    </row>
    <row r="148" spans="1:26" s="199" customFormat="1" x14ac:dyDescent="0.2">
      <c r="A148" s="5">
        <v>144</v>
      </c>
      <c r="B148" s="5" t="s">
        <v>2243</v>
      </c>
      <c r="C148" s="224" t="s">
        <v>2244</v>
      </c>
      <c r="D148" s="5" t="s">
        <v>2245</v>
      </c>
      <c r="E148" s="5" t="s">
        <v>150</v>
      </c>
      <c r="F148" s="5" t="s">
        <v>2246</v>
      </c>
      <c r="G148" s="5" t="s">
        <v>1636</v>
      </c>
      <c r="H148" s="228">
        <v>10024132156</v>
      </c>
      <c r="I148" s="252" t="s">
        <v>1671</v>
      </c>
      <c r="J148" s="253">
        <f>VLOOKUP(B148,Sheet1!A$2:C$150,3,FALSE)</f>
        <v>489168.84</v>
      </c>
      <c r="K148" s="253">
        <f>VLOOKUP(B148,Sheet1!A$2:D$150,4,FALSE)</f>
        <v>270578.48</v>
      </c>
      <c r="L148" s="252">
        <v>1.2225299999999999</v>
      </c>
      <c r="M148" s="5"/>
      <c r="N148" s="47"/>
      <c r="O148" s="47"/>
      <c r="P148" s="5"/>
      <c r="Q148" s="5"/>
      <c r="R148" s="5"/>
      <c r="S148" s="228"/>
      <c r="T148" s="5"/>
      <c r="U148" s="47"/>
      <c r="V148" s="4" t="s">
        <v>2242</v>
      </c>
      <c r="W148" s="264" t="s">
        <v>1710</v>
      </c>
      <c r="X148" s="47" t="s">
        <v>1636</v>
      </c>
      <c r="Y148" s="265">
        <v>42551</v>
      </c>
      <c r="Z148" s="265">
        <v>42551</v>
      </c>
    </row>
    <row r="149" spans="1:26" s="199" customFormat="1" x14ac:dyDescent="0.2">
      <c r="A149" s="5">
        <v>145</v>
      </c>
      <c r="B149" s="5" t="s">
        <v>2247</v>
      </c>
      <c r="C149" s="224" t="s">
        <v>2248</v>
      </c>
      <c r="D149" s="5" t="s">
        <v>2249</v>
      </c>
      <c r="E149" s="5" t="s">
        <v>984</v>
      </c>
      <c r="F149" s="5" t="s">
        <v>2250</v>
      </c>
      <c r="G149" s="5" t="s">
        <v>1636</v>
      </c>
      <c r="H149" s="228">
        <v>10024131346</v>
      </c>
      <c r="I149" s="252" t="s">
        <v>1671</v>
      </c>
      <c r="J149" s="253">
        <f>VLOOKUP(B149,Sheet1!A$2:C$150,3,FALSE)</f>
        <v>485434.37</v>
      </c>
      <c r="K149" s="253">
        <f>VLOOKUP(B149,Sheet1!A$2:D$150,4,FALSE)</f>
        <v>264530.94</v>
      </c>
      <c r="L149" s="252">
        <v>0.99780800000000003</v>
      </c>
      <c r="M149" s="5"/>
      <c r="N149" s="47"/>
      <c r="O149" s="47"/>
      <c r="P149" s="5"/>
      <c r="Q149" s="5"/>
      <c r="R149" s="5"/>
      <c r="S149" s="228"/>
      <c r="T149" s="5"/>
      <c r="U149" s="47"/>
      <c r="V149" s="4" t="s">
        <v>2005</v>
      </c>
      <c r="W149" s="264" t="s">
        <v>1710</v>
      </c>
      <c r="X149" s="47" t="s">
        <v>1636</v>
      </c>
      <c r="Y149" s="265">
        <v>42551</v>
      </c>
      <c r="Z149" s="265">
        <v>42551</v>
      </c>
    </row>
    <row r="150" spans="1:26" s="199" customFormat="1" x14ac:dyDescent="0.2">
      <c r="A150" s="5">
        <v>146</v>
      </c>
      <c r="B150" s="5" t="s">
        <v>2251</v>
      </c>
      <c r="C150" s="224" t="s">
        <v>2252</v>
      </c>
      <c r="D150" s="5" t="s">
        <v>2253</v>
      </c>
      <c r="E150" s="5" t="s">
        <v>150</v>
      </c>
      <c r="F150" s="5" t="s">
        <v>2254</v>
      </c>
      <c r="G150" s="5" t="s">
        <v>1636</v>
      </c>
      <c r="H150" s="228">
        <v>100032155644</v>
      </c>
      <c r="I150" s="252" t="s">
        <v>1671</v>
      </c>
      <c r="J150" s="253">
        <f>VLOOKUP(B150,Sheet1!A$2:C$150,3,FALSE)</f>
        <v>488923.21</v>
      </c>
      <c r="K150" s="253">
        <f>VLOOKUP(B150,Sheet1!A$2:D$150,4,FALSE)</f>
        <v>268166.57</v>
      </c>
      <c r="L150" s="252">
        <v>1.61687</v>
      </c>
      <c r="M150" s="5"/>
      <c r="N150" s="47"/>
      <c r="O150" s="47"/>
      <c r="P150" s="5"/>
      <c r="Q150" s="5"/>
      <c r="R150" s="5"/>
      <c r="S150" s="228"/>
      <c r="T150" s="5"/>
      <c r="U150" s="47"/>
      <c r="V150" s="4" t="s">
        <v>2005</v>
      </c>
      <c r="W150" s="264" t="s">
        <v>1710</v>
      </c>
      <c r="X150" s="47" t="s">
        <v>1636</v>
      </c>
      <c r="Y150" s="265">
        <v>42551</v>
      </c>
      <c r="Z150" s="265">
        <v>42551</v>
      </c>
    </row>
    <row r="151" spans="1:26" s="199" customFormat="1" x14ac:dyDescent="0.2">
      <c r="A151" s="5">
        <v>147</v>
      </c>
      <c r="B151" s="5" t="s">
        <v>2255</v>
      </c>
      <c r="C151" s="224" t="s">
        <v>2256</v>
      </c>
      <c r="D151" s="5" t="s">
        <v>1897</v>
      </c>
      <c r="E151" s="5" t="s">
        <v>150</v>
      </c>
      <c r="F151" s="5" t="s">
        <v>2257</v>
      </c>
      <c r="G151" s="5" t="s">
        <v>1636</v>
      </c>
      <c r="H151" s="228">
        <v>10023681704</v>
      </c>
      <c r="I151" s="252" t="s">
        <v>1671</v>
      </c>
      <c r="J151" s="253">
        <f>VLOOKUP(B151,Sheet1!A$2:C$150,3,FALSE)</f>
        <v>489026.62</v>
      </c>
      <c r="K151" s="253">
        <f>VLOOKUP(B151,Sheet1!A$2:D$150,4,FALSE)</f>
        <v>268087.62</v>
      </c>
      <c r="L151" s="252">
        <v>0.40303499999999998</v>
      </c>
      <c r="M151" s="5"/>
      <c r="N151" s="47"/>
      <c r="O151" s="47"/>
      <c r="P151" s="5"/>
      <c r="Q151" s="5"/>
      <c r="R151" s="5"/>
      <c r="S151" s="228"/>
      <c r="T151" s="5"/>
      <c r="U151" s="47"/>
      <c r="V151" s="4" t="s">
        <v>2005</v>
      </c>
      <c r="W151" s="264" t="s">
        <v>1710</v>
      </c>
      <c r="X151" s="47" t="s">
        <v>1636</v>
      </c>
      <c r="Y151" s="265">
        <v>42551</v>
      </c>
      <c r="Z151" s="265">
        <v>42551</v>
      </c>
    </row>
    <row r="152" spans="1:26" s="199" customFormat="1" x14ac:dyDescent="0.2">
      <c r="A152" s="5">
        <v>148</v>
      </c>
      <c r="B152" s="5" t="s">
        <v>2258</v>
      </c>
      <c r="C152" s="224" t="s">
        <v>2259</v>
      </c>
      <c r="D152" s="5" t="s">
        <v>2260</v>
      </c>
      <c r="E152" s="5" t="s">
        <v>150</v>
      </c>
      <c r="F152" s="5" t="s">
        <v>2261</v>
      </c>
      <c r="G152" s="5" t="s">
        <v>1636</v>
      </c>
      <c r="H152" s="228">
        <v>10024129615</v>
      </c>
      <c r="I152" s="252" t="s">
        <v>1671</v>
      </c>
      <c r="J152" s="253">
        <f>VLOOKUP(B152,Sheet1!A$2:C$150,3,FALSE)</f>
        <v>489124.12</v>
      </c>
      <c r="K152" s="253">
        <f>VLOOKUP(B152,Sheet1!A$2:D$150,4,FALSE)</f>
        <v>268042.71999999997</v>
      </c>
      <c r="L152" s="252">
        <v>0.46705200000000002</v>
      </c>
      <c r="M152" s="5"/>
      <c r="N152" s="47"/>
      <c r="O152" s="47"/>
      <c r="P152" s="5"/>
      <c r="Q152" s="5"/>
      <c r="R152" s="5"/>
      <c r="S152" s="228"/>
      <c r="T152" s="5"/>
      <c r="U152" s="47"/>
      <c r="V152" s="4" t="s">
        <v>2262</v>
      </c>
      <c r="W152" s="264" t="s">
        <v>1710</v>
      </c>
      <c r="X152" s="47" t="s">
        <v>1636</v>
      </c>
      <c r="Y152" s="265">
        <v>42551</v>
      </c>
      <c r="Z152" s="265">
        <v>42551</v>
      </c>
    </row>
    <row r="153" spans="1:26" s="199" customFormat="1" x14ac:dyDescent="0.2">
      <c r="A153" s="5">
        <v>149</v>
      </c>
      <c r="B153" s="5" t="s">
        <v>2263</v>
      </c>
      <c r="C153" s="224" t="s">
        <v>2264</v>
      </c>
      <c r="D153" s="5" t="s">
        <v>2265</v>
      </c>
      <c r="E153" s="5" t="s">
        <v>150</v>
      </c>
      <c r="F153" s="5" t="s">
        <v>2266</v>
      </c>
      <c r="G153" s="5" t="s">
        <v>1636</v>
      </c>
      <c r="H153" s="228">
        <v>10004930068</v>
      </c>
      <c r="I153" s="252" t="s">
        <v>1671</v>
      </c>
      <c r="J153" s="253">
        <f>VLOOKUP(B153,Sheet1!A$2:C$150,3,FALSE)</f>
        <v>489158.94</v>
      </c>
      <c r="K153" s="253">
        <f>VLOOKUP(B153,Sheet1!A$2:D$150,4,FALSE)</f>
        <v>267903.78000000003</v>
      </c>
      <c r="L153" s="252">
        <v>1.86134</v>
      </c>
      <c r="M153" s="5"/>
      <c r="N153" s="47"/>
      <c r="O153" s="47"/>
      <c r="P153" s="5"/>
      <c r="Q153" s="5"/>
      <c r="R153" s="5"/>
      <c r="S153" s="228"/>
      <c r="T153" s="5"/>
      <c r="U153" s="47"/>
      <c r="V153" s="4" t="s">
        <v>1979</v>
      </c>
      <c r="W153" s="264" t="s">
        <v>1710</v>
      </c>
      <c r="X153" s="47" t="s">
        <v>1636</v>
      </c>
      <c r="Y153" s="265">
        <v>42551</v>
      </c>
      <c r="Z153" s="265">
        <v>42551</v>
      </c>
    </row>
    <row r="154" spans="1:26" s="199" customFormat="1" x14ac:dyDescent="0.2">
      <c r="A154" s="5">
        <v>150</v>
      </c>
      <c r="B154" s="5" t="s">
        <v>2267</v>
      </c>
      <c r="C154" s="224" t="s">
        <v>2268</v>
      </c>
      <c r="D154" s="5" t="s">
        <v>2269</v>
      </c>
      <c r="E154" s="5" t="s">
        <v>150</v>
      </c>
      <c r="F154" s="5" t="s">
        <v>2254</v>
      </c>
      <c r="G154" s="5" t="s">
        <v>1636</v>
      </c>
      <c r="H154" s="228">
        <v>100032155634</v>
      </c>
      <c r="I154" s="252" t="s">
        <v>1671</v>
      </c>
      <c r="J154" s="253">
        <f>VLOOKUP(B154,Sheet1!A$2:C$150,3,FALSE)</f>
        <v>489011.98</v>
      </c>
      <c r="K154" s="253">
        <f>VLOOKUP(B154,Sheet1!A$2:D$150,4,FALSE)</f>
        <v>268192.71999999997</v>
      </c>
      <c r="L154" s="252">
        <v>0.46628599999999998</v>
      </c>
      <c r="M154" s="5"/>
      <c r="N154" s="47"/>
      <c r="O154" s="47"/>
      <c r="P154" s="5"/>
      <c r="Q154" s="5"/>
      <c r="R154" s="5"/>
      <c r="S154" s="228"/>
      <c r="T154" s="5"/>
      <c r="U154" s="47"/>
      <c r="V154" s="4" t="s">
        <v>2005</v>
      </c>
      <c r="W154" s="264" t="s">
        <v>1710</v>
      </c>
      <c r="X154" s="47" t="s">
        <v>1636</v>
      </c>
      <c r="Y154" s="265">
        <v>42551</v>
      </c>
      <c r="Z154" s="265">
        <v>42551</v>
      </c>
    </row>
    <row r="155" spans="1:26" s="199" customFormat="1" ht="22.5" x14ac:dyDescent="0.2">
      <c r="A155" s="5">
        <v>151</v>
      </c>
      <c r="B155" s="5" t="s">
        <v>2270</v>
      </c>
      <c r="C155" s="224" t="s">
        <v>2271</v>
      </c>
      <c r="D155" s="5" t="s">
        <v>2272</v>
      </c>
      <c r="E155" s="5" t="s">
        <v>150</v>
      </c>
      <c r="F155" s="5" t="s">
        <v>2273</v>
      </c>
      <c r="G155" s="5" t="s">
        <v>1636</v>
      </c>
      <c r="H155" s="228">
        <v>10024129932</v>
      </c>
      <c r="I155" s="252" t="s">
        <v>1671</v>
      </c>
      <c r="J155" s="253">
        <f>VLOOKUP(B155,Sheet1!A$2:C$150,3,FALSE)</f>
        <v>489341.72</v>
      </c>
      <c r="K155" s="253">
        <f>VLOOKUP(B155,Sheet1!A$2:D$150,4,FALSE)</f>
        <v>266362.28000000003</v>
      </c>
      <c r="L155" s="252">
        <v>1.26616</v>
      </c>
      <c r="M155" s="5"/>
      <c r="N155" s="47"/>
      <c r="O155" s="47"/>
      <c r="P155" s="5"/>
      <c r="Q155" s="5"/>
      <c r="R155" s="5"/>
      <c r="S155" s="228"/>
      <c r="T155" s="5"/>
      <c r="U155" s="47"/>
      <c r="V155" s="4" t="s">
        <v>2274</v>
      </c>
      <c r="W155" s="264" t="s">
        <v>1710</v>
      </c>
      <c r="X155" s="47" t="s">
        <v>1636</v>
      </c>
      <c r="Y155" s="265">
        <v>42551</v>
      </c>
      <c r="Z155" s="265">
        <v>42551</v>
      </c>
    </row>
  </sheetData>
  <sheetProtection password="F166" sheet="1" objects="1" scenarios="1" autoFilter="0"/>
  <autoFilter ref="A4:AA4"/>
  <mergeCells count="1">
    <mergeCell ref="A2:Z3"/>
  </mergeCells>
  <dataValidations count="7">
    <dataValidation type="whole" allowBlank="1" showInputMessage="1" showErrorMessage="1" sqref="H4 H105 H62">
      <formula1>0</formula1>
      <formula2>999999999999</formula2>
    </dataValidation>
    <dataValidation type="list" allowBlank="1" showInputMessage="1" showErrorMessage="1" sqref="I160:I1048576 I4:I155">
      <formula1>CRS</formula1>
    </dataValidation>
    <dataValidation type="list" allowBlank="1" showInputMessage="1" showErrorMessage="1" sqref="M160:M1048576 M106:M155 M4:M104">
      <formula1>PlanningStatus</formula1>
    </dataValidation>
    <dataValidation type="decimal" operator="greaterThan" allowBlank="1" showInputMessage="1" showErrorMessage="1" sqref="L160:L1048576 L4:L61 L63:L155">
      <formula1>0</formula1>
    </dataValidation>
    <dataValidation type="decimal" allowBlank="1" showInputMessage="1" showErrorMessage="1" sqref="J160:K1048576 J4:K155">
      <formula1>-9999999999</formula1>
      <formula2>9999999999</formula2>
    </dataValidation>
    <dataValidation type="list" allowBlank="1" showInputMessage="1" showErrorMessage="1" sqref="P160:P1048576 P106:P155 P4:P104">
      <formula1>OwnershipStatus</formula1>
    </dataValidation>
    <dataValidation type="date" operator="greaterThan" allowBlank="1" showInputMessage="1" showErrorMessage="1" sqref="Y160:Z1048576 Y4:Z155">
      <formula1>36526</formula1>
    </dataValidation>
  </dataValidations>
  <hyperlinks>
    <hyperlink ref="W61" r:id="rId1"/>
    <hyperlink ref="W121" r:id="rId2"/>
    <hyperlink ref="W122:W155" r:id="rId3" display="http://opendatacommunities.org/id/district-council/wellingborough"/>
    <hyperlink ref="W5" r:id="rId4"/>
    <hyperlink ref="W6:W33" r:id="rId5" display="http://opendatacommunities.org/id/district-council/corby"/>
    <hyperlink ref="W34" r:id="rId6"/>
    <hyperlink ref="W127" r:id="rId7"/>
    <hyperlink ref="W19" r:id="rId8"/>
    <hyperlink ref="W22" r:id="rId9"/>
    <hyperlink ref="W23" r:id="rId10"/>
    <hyperlink ref="W41" r:id="rId11"/>
    <hyperlink ref="W116" r:id="rId12"/>
    <hyperlink ref="W136" r:id="rId13"/>
    <hyperlink ref="W114" r:id="rId14"/>
    <hyperlink ref="N105" r:id="rId15" display="http://pawebsrv.east-northamptonshire.gov.uk/online-applications/search.do?action=simple&amp;searchType=Application_x000a_"/>
    <hyperlink ref="V62" r:id="rId16" display="http://www.nnjpu.org.uk/publications/docdetail.asp?docid=1323"/>
    <hyperlink ref="N62" r:id="rId17" display="http://pawebsrv.east-northamptonshire.gov.uk/online-applications/search.do?action=simple&amp;searchType=Application_x000a_"/>
    <hyperlink ref="W62" r:id="rId18"/>
    <hyperlink ref="W105" r:id="rId19"/>
    <hyperlink ref="W51" r:id="rId20"/>
    <hyperlink ref="W54" r:id="rId21"/>
    <hyperlink ref="W58" r:id="rId22"/>
  </hyperlinks>
  <pageMargins left="0.7" right="0.7" top="0.75" bottom="0.75" header="0.3" footer="0.3"/>
  <pageSetup paperSize="9" orientation="portrait" r:id="rId23"/>
  <legacyDrawing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13"/>
  <sheetViews>
    <sheetView workbookViewId="0">
      <selection activeCell="A3" sqref="A3:E13"/>
    </sheetView>
  </sheetViews>
  <sheetFormatPr defaultRowHeight="15" x14ac:dyDescent="0.25"/>
  <cols>
    <col min="1" max="1" width="80.42578125" bestFit="1" customWidth="1"/>
  </cols>
  <sheetData>
    <row r="1" spans="1:5" x14ac:dyDescent="0.25">
      <c r="A1" s="147" t="s">
        <v>2276</v>
      </c>
      <c r="B1" s="244" t="s">
        <v>2497</v>
      </c>
    </row>
    <row r="3" spans="1:5" ht="15" customHeight="1" x14ac:dyDescent="0.25">
      <c r="A3" s="276" t="s">
        <v>2498</v>
      </c>
      <c r="B3" s="276"/>
      <c r="C3" s="276"/>
      <c r="D3" s="276"/>
      <c r="E3" s="276"/>
    </row>
    <row r="4" spans="1:5" x14ac:dyDescent="0.25">
      <c r="A4" s="276"/>
      <c r="B4" s="276"/>
      <c r="C4" s="276"/>
      <c r="D4" s="276"/>
      <c r="E4" s="276"/>
    </row>
    <row r="5" spans="1:5" x14ac:dyDescent="0.25">
      <c r="A5" s="276"/>
      <c r="B5" s="276"/>
      <c r="C5" s="276"/>
      <c r="D5" s="276"/>
      <c r="E5" s="276"/>
    </row>
    <row r="6" spans="1:5" x14ac:dyDescent="0.25">
      <c r="A6" s="276"/>
      <c r="B6" s="276"/>
      <c r="C6" s="276"/>
      <c r="D6" s="276"/>
      <c r="E6" s="276"/>
    </row>
    <row r="7" spans="1:5" x14ac:dyDescent="0.25">
      <c r="A7" s="276"/>
      <c r="B7" s="276"/>
      <c r="C7" s="276"/>
      <c r="D7" s="276"/>
      <c r="E7" s="276"/>
    </row>
    <row r="8" spans="1:5" x14ac:dyDescent="0.25">
      <c r="A8" s="276"/>
      <c r="B8" s="276"/>
      <c r="C8" s="276"/>
      <c r="D8" s="276"/>
      <c r="E8" s="276"/>
    </row>
    <row r="9" spans="1:5" x14ac:dyDescent="0.25">
      <c r="A9" s="276"/>
      <c r="B9" s="276"/>
      <c r="C9" s="276"/>
      <c r="D9" s="276"/>
      <c r="E9" s="276"/>
    </row>
    <row r="10" spans="1:5" x14ac:dyDescent="0.25">
      <c r="A10" s="276"/>
      <c r="B10" s="276"/>
      <c r="C10" s="276"/>
      <c r="D10" s="276"/>
      <c r="E10" s="276"/>
    </row>
    <row r="11" spans="1:5" x14ac:dyDescent="0.25">
      <c r="A11" s="276"/>
      <c r="B11" s="276"/>
      <c r="C11" s="276"/>
      <c r="D11" s="276"/>
      <c r="E11" s="276"/>
    </row>
    <row r="12" spans="1:5" x14ac:dyDescent="0.25">
      <c r="A12" s="276"/>
      <c r="B12" s="276"/>
      <c r="C12" s="276"/>
      <c r="D12" s="276"/>
      <c r="E12" s="276"/>
    </row>
    <row r="13" spans="1:5" x14ac:dyDescent="0.25">
      <c r="A13" s="276"/>
      <c r="B13" s="276"/>
      <c r="C13" s="276"/>
      <c r="D13" s="276"/>
      <c r="E13" s="276"/>
    </row>
  </sheetData>
  <sheetProtection password="F166" sheet="1" objects="1" scenarios="1"/>
  <mergeCells count="1">
    <mergeCell ref="A3:E13"/>
  </mergeCells>
  <hyperlinks>
    <hyperlink ref="B1"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pageSetUpPr fitToPage="1"/>
  </sheetPr>
  <dimension ref="A1:AH43"/>
  <sheetViews>
    <sheetView zoomScale="80" zoomScaleNormal="80" workbookViewId="0">
      <pane ySplit="4" topLeftCell="A5" activePane="bottomLeft" state="frozen"/>
      <selection pane="bottomLeft" activeCell="C6" sqref="C6"/>
    </sheetView>
  </sheetViews>
  <sheetFormatPr defaultColWidth="9.140625" defaultRowHeight="11.25" x14ac:dyDescent="0.2"/>
  <cols>
    <col min="1" max="1" width="12.28515625" style="39" customWidth="1"/>
    <col min="2" max="2" width="16.42578125" style="39" customWidth="1"/>
    <col min="3" max="3" width="29.140625" style="39" customWidth="1"/>
    <col min="4" max="4" width="21" style="39" customWidth="1"/>
    <col min="5" max="5" width="13.28515625" style="39" customWidth="1"/>
    <col min="6" max="6" width="13.7109375" style="39" bestFit="1" customWidth="1"/>
    <col min="7" max="7" width="22.140625" style="39" customWidth="1"/>
    <col min="8" max="8" width="14.42578125" style="39" bestFit="1" customWidth="1"/>
    <col min="9" max="9" width="12" style="39" hidden="1" customWidth="1"/>
    <col min="10" max="10" width="31.28515625" style="221" bestFit="1" customWidth="1"/>
    <col min="11" max="12" width="11.28515625" style="222" bestFit="1" customWidth="1"/>
    <col min="13" max="13" width="12.7109375" style="221" bestFit="1" customWidth="1"/>
    <col min="14" max="14" width="18.42578125" style="39" bestFit="1" customWidth="1"/>
    <col min="15" max="15" width="18.140625" style="25" hidden="1" customWidth="1"/>
    <col min="16" max="16" width="23" style="25" hidden="1" customWidth="1"/>
    <col min="17" max="17" width="125.5703125" style="39" bestFit="1" customWidth="1"/>
    <col min="18" max="18" width="70.85546875" style="39" customWidth="1"/>
    <col min="19" max="19" width="18.42578125" style="39" bestFit="1" customWidth="1"/>
    <col min="20" max="20" width="32.7109375" style="39" bestFit="1" customWidth="1"/>
    <col min="21" max="21" width="20.140625" style="39" bestFit="1" customWidth="1"/>
    <col min="22" max="22" width="14.28515625" style="223" bestFit="1" customWidth="1"/>
    <col min="23" max="23" width="11.28515625" style="223" hidden="1" customWidth="1"/>
    <col min="24" max="24" width="71.5703125" style="39" bestFit="1" customWidth="1"/>
    <col min="25" max="25" width="57" style="39" bestFit="1" customWidth="1"/>
    <col min="26" max="26" width="56.85546875" style="39" bestFit="1" customWidth="1"/>
    <col min="27" max="27" width="56.85546875" style="39" customWidth="1"/>
    <col min="28" max="28" width="70.42578125" style="39" bestFit="1" customWidth="1"/>
    <col min="29" max="29" width="27.28515625" style="39" bestFit="1" customWidth="1"/>
    <col min="30" max="30" width="19.5703125" style="39" customWidth="1"/>
    <col min="31" max="31" width="19" style="199" customWidth="1"/>
    <col min="32" max="32" width="14.85546875" style="199" bestFit="1" customWidth="1"/>
    <col min="33" max="33" width="71.85546875" style="39" customWidth="1"/>
    <col min="34" max="34" width="73.140625" style="39" bestFit="1" customWidth="1"/>
    <col min="35" max="16384" width="9.140625" style="39"/>
  </cols>
  <sheetData>
    <row r="1" spans="1:34" ht="29.25" thickBot="1" x14ac:dyDescent="0.5">
      <c r="A1" s="273" t="s">
        <v>2528</v>
      </c>
      <c r="B1" s="266"/>
      <c r="C1" s="267"/>
      <c r="D1" s="267"/>
      <c r="E1" s="267"/>
      <c r="F1" s="267"/>
      <c r="G1" s="267"/>
      <c r="H1" s="267"/>
      <c r="I1" s="267"/>
      <c r="J1" s="268"/>
      <c r="K1" s="269"/>
      <c r="L1" s="269"/>
      <c r="M1" s="268"/>
      <c r="N1" s="267"/>
      <c r="O1" s="267"/>
      <c r="P1" s="267"/>
      <c r="Q1" s="267"/>
      <c r="R1" s="267"/>
      <c r="S1" s="267"/>
      <c r="T1" s="267"/>
      <c r="U1" s="267"/>
      <c r="V1" s="270"/>
      <c r="W1" s="270"/>
      <c r="X1" s="267"/>
      <c r="Y1" s="267"/>
      <c r="Z1" s="267"/>
      <c r="AA1" s="267"/>
      <c r="AB1" s="267"/>
      <c r="AC1" s="267"/>
      <c r="AD1" s="267"/>
      <c r="AE1" s="271"/>
      <c r="AF1" s="271"/>
      <c r="AG1" s="267"/>
      <c r="AH1" s="272"/>
    </row>
    <row r="2" spans="1:34" x14ac:dyDescent="0.2">
      <c r="A2" s="39">
        <v>1</v>
      </c>
      <c r="B2" s="39">
        <v>2</v>
      </c>
      <c r="C2" s="39">
        <v>3</v>
      </c>
      <c r="D2" s="39">
        <v>4</v>
      </c>
      <c r="E2" s="39">
        <v>5</v>
      </c>
      <c r="F2" s="39">
        <v>6</v>
      </c>
      <c r="G2" s="39">
        <v>7</v>
      </c>
      <c r="H2" s="39">
        <v>8</v>
      </c>
      <c r="I2" s="39">
        <v>9</v>
      </c>
      <c r="J2" s="39">
        <v>10</v>
      </c>
      <c r="K2" s="39">
        <v>11</v>
      </c>
      <c r="L2" s="39">
        <v>12</v>
      </c>
      <c r="M2" s="39">
        <v>13</v>
      </c>
      <c r="N2" s="39">
        <v>14</v>
      </c>
      <c r="O2" s="39">
        <v>15</v>
      </c>
      <c r="P2" s="39">
        <v>16</v>
      </c>
      <c r="Q2" s="39">
        <v>17</v>
      </c>
      <c r="R2" s="39">
        <v>18</v>
      </c>
      <c r="S2" s="39">
        <v>19</v>
      </c>
      <c r="T2" s="39">
        <v>20</v>
      </c>
      <c r="U2" s="39">
        <v>21</v>
      </c>
      <c r="V2" s="39">
        <v>22</v>
      </c>
      <c r="W2" s="39">
        <v>23</v>
      </c>
      <c r="X2" s="39">
        <v>24</v>
      </c>
      <c r="Y2" s="39">
        <v>25</v>
      </c>
      <c r="Z2" s="39">
        <v>26</v>
      </c>
      <c r="AA2" s="39">
        <v>27</v>
      </c>
      <c r="AB2" s="39">
        <v>28</v>
      </c>
      <c r="AC2" s="39">
        <v>29</v>
      </c>
      <c r="AD2" s="39">
        <v>30</v>
      </c>
      <c r="AE2" s="39">
        <v>31</v>
      </c>
      <c r="AF2" s="39">
        <v>32</v>
      </c>
      <c r="AG2" s="39">
        <v>33</v>
      </c>
      <c r="AH2" s="39">
        <v>34</v>
      </c>
    </row>
    <row r="3" spans="1:34" x14ac:dyDescent="0.2">
      <c r="A3" s="20" t="s">
        <v>1643</v>
      </c>
      <c r="B3" s="51" t="s">
        <v>1644</v>
      </c>
      <c r="C3" s="51" t="s">
        <v>1644</v>
      </c>
      <c r="D3" s="20" t="s">
        <v>1645</v>
      </c>
      <c r="E3" s="20" t="s">
        <v>1643</v>
      </c>
      <c r="F3" s="20" t="s">
        <v>1643</v>
      </c>
      <c r="G3" s="20" t="s">
        <v>1643</v>
      </c>
      <c r="H3" s="20" t="s">
        <v>1645</v>
      </c>
      <c r="I3" s="52"/>
      <c r="J3" s="51" t="s">
        <v>1644</v>
      </c>
      <c r="K3" s="51" t="s">
        <v>1644</v>
      </c>
      <c r="L3" s="51" t="s">
        <v>1644</v>
      </c>
      <c r="M3" s="51" t="s">
        <v>1644</v>
      </c>
      <c r="N3" s="51" t="s">
        <v>1644</v>
      </c>
      <c r="O3" s="52" t="s">
        <v>1646</v>
      </c>
      <c r="P3" s="52"/>
      <c r="Q3" s="47" t="s">
        <v>1645</v>
      </c>
      <c r="R3" s="20" t="s">
        <v>1645</v>
      </c>
      <c r="S3" s="51" t="s">
        <v>1644</v>
      </c>
      <c r="T3" s="20" t="s">
        <v>1645</v>
      </c>
      <c r="U3" s="51" t="s">
        <v>1644</v>
      </c>
      <c r="V3" s="51" t="s">
        <v>1644</v>
      </c>
      <c r="W3" s="141"/>
      <c r="X3" s="20" t="s">
        <v>1645</v>
      </c>
      <c r="Y3" s="20" t="s">
        <v>1645</v>
      </c>
      <c r="Z3" s="20"/>
      <c r="AA3" s="20"/>
      <c r="AB3" s="51" t="s">
        <v>1644</v>
      </c>
      <c r="AC3" s="51" t="s">
        <v>1644</v>
      </c>
      <c r="AD3" s="51" t="s">
        <v>1644</v>
      </c>
      <c r="AE3" s="51" t="s">
        <v>1644</v>
      </c>
    </row>
    <row r="4" spans="1:34" s="45" customFormat="1" x14ac:dyDescent="0.2">
      <c r="A4" s="55" t="s">
        <v>1647</v>
      </c>
      <c r="B4" s="200" t="s">
        <v>1648</v>
      </c>
      <c r="C4" s="200" t="s">
        <v>1649</v>
      </c>
      <c r="D4" s="200" t="s">
        <v>1650</v>
      </c>
      <c r="E4" s="55" t="s">
        <v>2463</v>
      </c>
      <c r="F4" s="55" t="s">
        <v>2464</v>
      </c>
      <c r="G4" s="55" t="s">
        <v>1604</v>
      </c>
      <c r="H4" s="200" t="s">
        <v>303</v>
      </c>
      <c r="I4" s="141"/>
      <c r="J4" s="201" t="s">
        <v>1652</v>
      </c>
      <c r="K4" s="202" t="s">
        <v>1653</v>
      </c>
      <c r="L4" s="202" t="s">
        <v>1654</v>
      </c>
      <c r="M4" s="203" t="s">
        <v>1655</v>
      </c>
      <c r="N4" s="200" t="s">
        <v>1656</v>
      </c>
      <c r="O4" s="141" t="s">
        <v>1401</v>
      </c>
      <c r="P4" s="141" t="s">
        <v>1657</v>
      </c>
      <c r="Q4" s="200" t="s">
        <v>1658</v>
      </c>
      <c r="R4" s="200" t="s">
        <v>1659</v>
      </c>
      <c r="S4" s="200" t="s">
        <v>1660</v>
      </c>
      <c r="T4" s="200" t="s">
        <v>1661</v>
      </c>
      <c r="U4" s="200" t="s">
        <v>1662</v>
      </c>
      <c r="V4" s="204" t="s">
        <v>1663</v>
      </c>
      <c r="W4" s="241" t="s">
        <v>2321</v>
      </c>
      <c r="X4" s="200" t="s">
        <v>1664</v>
      </c>
      <c r="Y4" s="200" t="s">
        <v>2345</v>
      </c>
      <c r="Z4" s="55" t="s">
        <v>2346</v>
      </c>
      <c r="AA4" s="55" t="s">
        <v>2471</v>
      </c>
      <c r="AB4" s="200" t="s">
        <v>1666</v>
      </c>
      <c r="AC4" s="200" t="s">
        <v>1667</v>
      </c>
      <c r="AD4" s="200" t="s">
        <v>1668</v>
      </c>
      <c r="AE4" s="205" t="s">
        <v>1669</v>
      </c>
      <c r="AF4" s="232" t="s">
        <v>2336</v>
      </c>
      <c r="AG4" s="232" t="s">
        <v>1641</v>
      </c>
      <c r="AH4" s="232" t="s">
        <v>2519</v>
      </c>
    </row>
    <row r="5" spans="1:34" ht="45" x14ac:dyDescent="0.2">
      <c r="A5" s="4">
        <v>1</v>
      </c>
      <c r="B5" s="4" t="s">
        <v>1</v>
      </c>
      <c r="C5" s="4" t="s">
        <v>47</v>
      </c>
      <c r="D5" s="4" t="s">
        <v>48</v>
      </c>
      <c r="E5" s="4" t="s">
        <v>49</v>
      </c>
      <c r="F5" s="4" t="s">
        <v>51</v>
      </c>
      <c r="G5" s="4" t="s">
        <v>1670</v>
      </c>
      <c r="H5" s="236">
        <v>100032261466</v>
      </c>
      <c r="I5" s="251">
        <v>100032261466</v>
      </c>
      <c r="J5" s="229" t="s">
        <v>1671</v>
      </c>
      <c r="K5" s="230">
        <v>486899.83</v>
      </c>
      <c r="L5" s="230">
        <v>289698</v>
      </c>
      <c r="M5" s="229">
        <v>0.37925599999999998</v>
      </c>
      <c r="N5" s="4" t="s">
        <v>1672</v>
      </c>
      <c r="O5" s="30" t="s">
        <v>1270</v>
      </c>
      <c r="P5" s="30"/>
      <c r="Q5" s="4" t="s">
        <v>1673</v>
      </c>
      <c r="R5" s="21" t="s">
        <v>2469</v>
      </c>
      <c r="S5" s="21" t="s">
        <v>1674</v>
      </c>
      <c r="T5" s="21" t="s">
        <v>1675</v>
      </c>
      <c r="U5" s="5">
        <v>9</v>
      </c>
      <c r="V5" s="228">
        <v>9</v>
      </c>
      <c r="W5" s="242" t="str">
        <f t="shared" ref="W5:W33" si="0">IF(V5=U5,"Y","N")</f>
        <v>Y</v>
      </c>
      <c r="X5" s="4" t="s">
        <v>1676</v>
      </c>
      <c r="Y5" s="234" t="s">
        <v>2340</v>
      </c>
      <c r="Z5" s="234" t="s">
        <v>2470</v>
      </c>
      <c r="AA5" s="234"/>
      <c r="AB5" s="209" t="s">
        <v>1677</v>
      </c>
      <c r="AC5" s="197" t="s">
        <v>1670</v>
      </c>
      <c r="AD5" s="210">
        <v>42551</v>
      </c>
      <c r="AE5" s="210">
        <v>42551</v>
      </c>
      <c r="AF5" s="233">
        <v>13</v>
      </c>
      <c r="AG5" s="21" t="s">
        <v>2359</v>
      </c>
      <c r="AH5" s="197" t="s">
        <v>1640</v>
      </c>
    </row>
    <row r="6" spans="1:34" ht="51" customHeight="1" x14ac:dyDescent="0.2">
      <c r="A6" s="4">
        <v>2</v>
      </c>
      <c r="B6" s="4" t="s">
        <v>2</v>
      </c>
      <c r="C6" s="4" t="s">
        <v>55</v>
      </c>
      <c r="D6" s="4" t="s">
        <v>56</v>
      </c>
      <c r="E6" s="4" t="s">
        <v>49</v>
      </c>
      <c r="F6" s="4" t="s">
        <v>57</v>
      </c>
      <c r="G6" s="4" t="s">
        <v>1670</v>
      </c>
      <c r="H6" s="236">
        <v>10023798475</v>
      </c>
      <c r="I6" s="236">
        <v>10023798481</v>
      </c>
      <c r="J6" s="229" t="s">
        <v>1671</v>
      </c>
      <c r="K6" s="230">
        <v>487568.06</v>
      </c>
      <c r="L6" s="230">
        <v>290137.73</v>
      </c>
      <c r="M6" s="229">
        <v>0.28341300000000003</v>
      </c>
      <c r="N6" s="4" t="s">
        <v>1672</v>
      </c>
      <c r="O6" s="30" t="s">
        <v>1270</v>
      </c>
      <c r="P6" s="30"/>
      <c r="Q6" s="4"/>
      <c r="R6" s="21" t="s">
        <v>2466</v>
      </c>
      <c r="S6" s="21" t="s">
        <v>1674</v>
      </c>
      <c r="T6" s="21" t="s">
        <v>1675</v>
      </c>
      <c r="U6" s="5">
        <v>11</v>
      </c>
      <c r="V6" s="228">
        <v>11</v>
      </c>
      <c r="W6" s="242" t="str">
        <f t="shared" si="0"/>
        <v>Y</v>
      </c>
      <c r="X6" s="4" t="s">
        <v>1678</v>
      </c>
      <c r="Y6" s="234" t="s">
        <v>2340</v>
      </c>
      <c r="Z6" s="234" t="s">
        <v>2470</v>
      </c>
      <c r="AA6" s="234"/>
      <c r="AB6" s="209" t="s">
        <v>1677</v>
      </c>
      <c r="AC6" s="197" t="s">
        <v>1670</v>
      </c>
      <c r="AD6" s="210">
        <v>42551</v>
      </c>
      <c r="AE6" s="210">
        <v>42551</v>
      </c>
      <c r="AF6" s="233">
        <v>348</v>
      </c>
      <c r="AG6" s="21" t="s">
        <v>2359</v>
      </c>
      <c r="AH6" s="197" t="s">
        <v>1640</v>
      </c>
    </row>
    <row r="7" spans="1:34" s="181" customFormat="1" ht="72.75" customHeight="1" x14ac:dyDescent="0.25">
      <c r="A7" s="4">
        <v>3</v>
      </c>
      <c r="B7" s="4" t="s">
        <v>4</v>
      </c>
      <c r="C7" s="4" t="s">
        <v>1720</v>
      </c>
      <c r="D7" s="4" t="s">
        <v>1606</v>
      </c>
      <c r="E7" s="4" t="s">
        <v>49</v>
      </c>
      <c r="F7" s="4" t="s">
        <v>62</v>
      </c>
      <c r="G7" s="4" t="s">
        <v>1670</v>
      </c>
      <c r="H7" s="236">
        <v>100030976167</v>
      </c>
      <c r="I7" s="236">
        <v>100030976167</v>
      </c>
      <c r="J7" s="229" t="s">
        <v>1671</v>
      </c>
      <c r="K7" s="230">
        <v>487035.92</v>
      </c>
      <c r="L7" s="230">
        <v>287221.71000000002</v>
      </c>
      <c r="M7" s="229">
        <v>0.41953200000000002</v>
      </c>
      <c r="N7" s="4" t="s">
        <v>1672</v>
      </c>
      <c r="O7" s="30" t="s">
        <v>1270</v>
      </c>
      <c r="P7" s="30"/>
      <c r="Q7" s="4" t="s">
        <v>1721</v>
      </c>
      <c r="R7" s="21" t="s">
        <v>2467</v>
      </c>
      <c r="S7" s="197" t="s">
        <v>1674</v>
      </c>
      <c r="T7" s="21" t="s">
        <v>1683</v>
      </c>
      <c r="U7" s="5">
        <v>11</v>
      </c>
      <c r="V7" s="228">
        <v>11</v>
      </c>
      <c r="W7" s="242" t="str">
        <f t="shared" si="0"/>
        <v>Y</v>
      </c>
      <c r="X7" s="5" t="s">
        <v>1722</v>
      </c>
      <c r="Y7" s="234" t="s">
        <v>2344</v>
      </c>
      <c r="Z7" s="234" t="s">
        <v>2470</v>
      </c>
      <c r="AA7" s="234"/>
      <c r="AB7" s="209" t="s">
        <v>1677</v>
      </c>
      <c r="AC7" s="197" t="s">
        <v>1670</v>
      </c>
      <c r="AD7" s="210">
        <v>42551</v>
      </c>
      <c r="AE7" s="210">
        <v>42551</v>
      </c>
      <c r="AF7" s="233">
        <v>2001</v>
      </c>
      <c r="AG7" s="21" t="s">
        <v>2359</v>
      </c>
      <c r="AH7" s="197" t="s">
        <v>1640</v>
      </c>
    </row>
    <row r="8" spans="1:34" ht="45" x14ac:dyDescent="0.2">
      <c r="A8" s="4">
        <v>4</v>
      </c>
      <c r="B8" s="4" t="s">
        <v>6</v>
      </c>
      <c r="C8" s="4" t="s">
        <v>1679</v>
      </c>
      <c r="D8" s="4" t="s">
        <v>382</v>
      </c>
      <c r="E8" s="4" t="s">
        <v>49</v>
      </c>
      <c r="F8" s="4" t="s">
        <v>73</v>
      </c>
      <c r="G8" s="4" t="s">
        <v>1670</v>
      </c>
      <c r="H8" s="236">
        <v>10006865903</v>
      </c>
      <c r="I8" s="236">
        <v>10006865903</v>
      </c>
      <c r="J8" s="229" t="s">
        <v>1671</v>
      </c>
      <c r="K8" s="230">
        <v>486184.14</v>
      </c>
      <c r="L8" s="230">
        <v>287701.28999999998</v>
      </c>
      <c r="M8" s="229">
        <v>2.1105100000000001</v>
      </c>
      <c r="N8" s="4" t="s">
        <v>1396</v>
      </c>
      <c r="O8" s="30" t="s">
        <v>360</v>
      </c>
      <c r="P8" s="30"/>
      <c r="Q8" s="234" t="s">
        <v>2452</v>
      </c>
      <c r="R8" s="21" t="s">
        <v>1252</v>
      </c>
      <c r="S8" s="197" t="s">
        <v>1690</v>
      </c>
      <c r="T8" s="21"/>
      <c r="U8" s="5">
        <v>95</v>
      </c>
      <c r="V8" s="228">
        <v>95</v>
      </c>
      <c r="W8" s="242" t="str">
        <f t="shared" si="0"/>
        <v>Y</v>
      </c>
      <c r="X8" s="4" t="s">
        <v>1680</v>
      </c>
      <c r="Y8" s="234" t="s">
        <v>2340</v>
      </c>
      <c r="Z8" s="234"/>
      <c r="AA8" s="234"/>
      <c r="AB8" s="209" t="s">
        <v>1677</v>
      </c>
      <c r="AC8" s="197" t="s">
        <v>1670</v>
      </c>
      <c r="AD8" s="210">
        <v>42551</v>
      </c>
      <c r="AE8" s="210">
        <v>42551</v>
      </c>
      <c r="AF8" s="233">
        <v>2020</v>
      </c>
      <c r="AG8" s="21" t="s">
        <v>2359</v>
      </c>
      <c r="AH8" s="197" t="s">
        <v>1640</v>
      </c>
    </row>
    <row r="9" spans="1:34" ht="78.75" x14ac:dyDescent="0.2">
      <c r="A9" s="4">
        <v>5</v>
      </c>
      <c r="B9" s="4" t="s">
        <v>7</v>
      </c>
      <c r="C9" s="4" t="s">
        <v>66</v>
      </c>
      <c r="D9" s="4" t="s">
        <v>1595</v>
      </c>
      <c r="E9" s="4" t="s">
        <v>49</v>
      </c>
      <c r="F9" s="4" t="s">
        <v>74</v>
      </c>
      <c r="G9" s="4" t="s">
        <v>1670</v>
      </c>
      <c r="H9" s="236">
        <v>10024041463</v>
      </c>
      <c r="I9" s="236">
        <v>200002239544</v>
      </c>
      <c r="J9" s="229" t="s">
        <v>1671</v>
      </c>
      <c r="K9" s="230">
        <v>489243.38</v>
      </c>
      <c r="L9" s="230">
        <v>288612.34000000003</v>
      </c>
      <c r="M9" s="229">
        <v>0.80570299999999995</v>
      </c>
      <c r="N9" s="4" t="s">
        <v>1672</v>
      </c>
      <c r="O9" s="30" t="s">
        <v>1270</v>
      </c>
      <c r="P9" s="30"/>
      <c r="Q9" s="4" t="s">
        <v>2443</v>
      </c>
      <c r="R9" s="21" t="s">
        <v>2465</v>
      </c>
      <c r="S9" s="197" t="s">
        <v>1674</v>
      </c>
      <c r="T9" s="21" t="s">
        <v>1681</v>
      </c>
      <c r="U9" s="228">
        <v>40</v>
      </c>
      <c r="V9" s="5">
        <v>29</v>
      </c>
      <c r="W9" s="242" t="str">
        <f t="shared" si="0"/>
        <v>N</v>
      </c>
      <c r="X9" s="4" t="s">
        <v>2324</v>
      </c>
      <c r="Y9" s="234" t="s">
        <v>2341</v>
      </c>
      <c r="Z9" s="234" t="s">
        <v>2470</v>
      </c>
      <c r="AA9" s="234"/>
      <c r="AB9" s="209" t="s">
        <v>1677</v>
      </c>
      <c r="AC9" s="197" t="s">
        <v>1670</v>
      </c>
      <c r="AD9" s="210">
        <v>42551</v>
      </c>
      <c r="AE9" s="210">
        <v>42551</v>
      </c>
      <c r="AF9" s="233">
        <v>2030</v>
      </c>
      <c r="AG9" s="21" t="s">
        <v>2359</v>
      </c>
      <c r="AH9" s="197" t="s">
        <v>1640</v>
      </c>
    </row>
    <row r="10" spans="1:34" ht="45" x14ac:dyDescent="0.2">
      <c r="A10" s="4">
        <v>6</v>
      </c>
      <c r="B10" s="4" t="s">
        <v>8</v>
      </c>
      <c r="C10" s="4" t="s">
        <v>68</v>
      </c>
      <c r="D10" s="4" t="s">
        <v>1682</v>
      </c>
      <c r="E10" s="4" t="s">
        <v>49</v>
      </c>
      <c r="F10" s="4" t="s">
        <v>75</v>
      </c>
      <c r="G10" s="4" t="s">
        <v>1670</v>
      </c>
      <c r="H10" s="236">
        <v>10024043772</v>
      </c>
      <c r="I10" s="236">
        <v>10024043772</v>
      </c>
      <c r="J10" s="229" t="s">
        <v>1671</v>
      </c>
      <c r="K10" s="230">
        <v>486311.62</v>
      </c>
      <c r="L10" s="230">
        <v>288536.61</v>
      </c>
      <c r="M10" s="229">
        <v>3.9948100000000002</v>
      </c>
      <c r="N10" s="4" t="s">
        <v>1396</v>
      </c>
      <c r="O10" s="30" t="s">
        <v>360</v>
      </c>
      <c r="P10" s="30"/>
      <c r="Q10" s="234" t="s">
        <v>2453</v>
      </c>
      <c r="R10" s="21" t="s">
        <v>1252</v>
      </c>
      <c r="S10" s="197" t="s">
        <v>1674</v>
      </c>
      <c r="T10" s="21" t="s">
        <v>1683</v>
      </c>
      <c r="U10" s="5">
        <v>96</v>
      </c>
      <c r="V10" s="228">
        <v>96</v>
      </c>
      <c r="W10" s="242" t="str">
        <f t="shared" si="0"/>
        <v>Y</v>
      </c>
      <c r="X10" s="4" t="s">
        <v>1684</v>
      </c>
      <c r="Y10" s="234" t="s">
        <v>2342</v>
      </c>
      <c r="Z10" s="234"/>
      <c r="AA10" s="234"/>
      <c r="AB10" s="209" t="s">
        <v>1677</v>
      </c>
      <c r="AC10" s="197" t="s">
        <v>1670</v>
      </c>
      <c r="AD10" s="210">
        <v>42551</v>
      </c>
      <c r="AE10" s="210">
        <v>42551</v>
      </c>
      <c r="AF10" s="233">
        <v>2035</v>
      </c>
      <c r="AG10" s="21" t="s">
        <v>2359</v>
      </c>
      <c r="AH10" s="197" t="s">
        <v>1640</v>
      </c>
    </row>
    <row r="11" spans="1:34" ht="78.75" x14ac:dyDescent="0.2">
      <c r="A11" s="4">
        <v>7</v>
      </c>
      <c r="B11" s="4" t="s">
        <v>9</v>
      </c>
      <c r="C11" s="4" t="s">
        <v>69</v>
      </c>
      <c r="D11" s="4" t="s">
        <v>1685</v>
      </c>
      <c r="E11" s="4" t="s">
        <v>49</v>
      </c>
      <c r="F11" s="4" t="s">
        <v>76</v>
      </c>
      <c r="G11" s="4" t="s">
        <v>1670</v>
      </c>
      <c r="H11" s="236">
        <v>10008560050</v>
      </c>
      <c r="I11" s="236">
        <v>10008560050</v>
      </c>
      <c r="J11" s="229" t="s">
        <v>1671</v>
      </c>
      <c r="K11" s="230">
        <v>488000.75</v>
      </c>
      <c r="L11" s="230">
        <v>288724.53000000003</v>
      </c>
      <c r="M11" s="229">
        <v>0.70128599999999996</v>
      </c>
      <c r="N11" s="4" t="s">
        <v>1672</v>
      </c>
      <c r="O11" s="30" t="s">
        <v>1270</v>
      </c>
      <c r="P11" s="30"/>
      <c r="Q11" s="234" t="s">
        <v>2455</v>
      </c>
      <c r="R11" s="21" t="s">
        <v>2468</v>
      </c>
      <c r="S11" s="21" t="s">
        <v>1674</v>
      </c>
      <c r="T11" s="21" t="s">
        <v>1681</v>
      </c>
      <c r="U11" s="5">
        <v>63</v>
      </c>
      <c r="V11" s="228">
        <v>40</v>
      </c>
      <c r="W11" s="242" t="str">
        <f t="shared" si="0"/>
        <v>N</v>
      </c>
      <c r="X11" s="4" t="s">
        <v>2322</v>
      </c>
      <c r="Y11" s="234" t="s">
        <v>2343</v>
      </c>
      <c r="Z11" s="234" t="s">
        <v>2470</v>
      </c>
      <c r="AA11" s="234"/>
      <c r="AB11" s="209" t="s">
        <v>1677</v>
      </c>
      <c r="AC11" s="197" t="s">
        <v>1670</v>
      </c>
      <c r="AD11" s="210">
        <v>42551</v>
      </c>
      <c r="AE11" s="210">
        <v>42551</v>
      </c>
      <c r="AF11" s="233">
        <v>2037</v>
      </c>
      <c r="AG11" s="21" t="s">
        <v>2359</v>
      </c>
      <c r="AH11" s="197" t="s">
        <v>1640</v>
      </c>
    </row>
    <row r="12" spans="1:34" ht="45" x14ac:dyDescent="0.2">
      <c r="A12" s="4">
        <v>8</v>
      </c>
      <c r="B12" s="4" t="s">
        <v>10</v>
      </c>
      <c r="C12" s="4" t="s">
        <v>70</v>
      </c>
      <c r="D12" s="4" t="s">
        <v>392</v>
      </c>
      <c r="E12" s="4" t="s">
        <v>49</v>
      </c>
      <c r="F12" s="4" t="s">
        <v>77</v>
      </c>
      <c r="G12" s="4" t="s">
        <v>1670</v>
      </c>
      <c r="H12" s="236">
        <v>100032146529</v>
      </c>
      <c r="I12" s="236">
        <v>100032146553</v>
      </c>
      <c r="J12" s="229" t="s">
        <v>1671</v>
      </c>
      <c r="K12" s="230">
        <v>486108.26</v>
      </c>
      <c r="L12" s="230">
        <v>287407.74</v>
      </c>
      <c r="M12" s="229">
        <v>1.6654899999999999</v>
      </c>
      <c r="N12" s="4" t="s">
        <v>1396</v>
      </c>
      <c r="O12" s="30" t="s">
        <v>360</v>
      </c>
      <c r="P12" s="30"/>
      <c r="Q12" s="234" t="s">
        <v>2454</v>
      </c>
      <c r="R12" s="21" t="s">
        <v>1252</v>
      </c>
      <c r="S12" s="197" t="s">
        <v>1674</v>
      </c>
      <c r="T12" s="21" t="s">
        <v>1683</v>
      </c>
      <c r="U12" s="5">
        <v>90</v>
      </c>
      <c r="V12" s="228">
        <v>90</v>
      </c>
      <c r="W12" s="242" t="str">
        <f t="shared" si="0"/>
        <v>Y</v>
      </c>
      <c r="X12" s="4" t="s">
        <v>1686</v>
      </c>
      <c r="Y12" s="234" t="s">
        <v>2344</v>
      </c>
      <c r="Z12" s="234"/>
      <c r="AA12" s="234"/>
      <c r="AB12" s="209" t="s">
        <v>1677</v>
      </c>
      <c r="AC12" s="197" t="s">
        <v>1670</v>
      </c>
      <c r="AD12" s="210">
        <v>42551</v>
      </c>
      <c r="AE12" s="210">
        <v>42551</v>
      </c>
      <c r="AF12" s="233">
        <v>2039</v>
      </c>
      <c r="AG12" s="21" t="s">
        <v>2359</v>
      </c>
      <c r="AH12" s="197" t="s">
        <v>1640</v>
      </c>
    </row>
    <row r="13" spans="1:34" ht="67.5" x14ac:dyDescent="0.2">
      <c r="A13" s="4">
        <v>9</v>
      </c>
      <c r="B13" s="4" t="s">
        <v>25</v>
      </c>
      <c r="C13" s="4" t="s">
        <v>1693</v>
      </c>
      <c r="D13" s="4" t="s">
        <v>120</v>
      </c>
      <c r="E13" s="4" t="s">
        <v>117</v>
      </c>
      <c r="F13" s="4" t="s">
        <v>121</v>
      </c>
      <c r="G13" s="4" t="s">
        <v>1688</v>
      </c>
      <c r="H13" s="236">
        <v>10001192592</v>
      </c>
      <c r="I13" s="251">
        <v>10001192592</v>
      </c>
      <c r="J13" s="229" t="s">
        <v>1671</v>
      </c>
      <c r="K13" s="230">
        <v>494797.52</v>
      </c>
      <c r="L13" s="230">
        <v>270705.51</v>
      </c>
      <c r="M13" s="229">
        <v>0.52088599999999996</v>
      </c>
      <c r="N13" s="4" t="s">
        <v>1396</v>
      </c>
      <c r="O13" s="240" t="s">
        <v>360</v>
      </c>
      <c r="P13" s="240"/>
      <c r="Q13" s="234" t="s">
        <v>2456</v>
      </c>
      <c r="R13" s="21" t="s">
        <v>1252</v>
      </c>
      <c r="S13" s="21" t="s">
        <v>1690</v>
      </c>
      <c r="T13" s="21" t="s">
        <v>1694</v>
      </c>
      <c r="U13" s="5">
        <v>20</v>
      </c>
      <c r="V13" s="228">
        <v>20</v>
      </c>
      <c r="W13" s="242" t="str">
        <f t="shared" si="0"/>
        <v>Y</v>
      </c>
      <c r="X13" s="47"/>
      <c r="Y13" s="4"/>
      <c r="Z13" s="4"/>
      <c r="AA13" s="4"/>
      <c r="AB13" s="209" t="s">
        <v>1692</v>
      </c>
      <c r="AC13" s="197" t="s">
        <v>1688</v>
      </c>
      <c r="AD13" s="210">
        <v>42551</v>
      </c>
      <c r="AE13" s="210">
        <v>42551</v>
      </c>
      <c r="AF13" s="233" t="s">
        <v>1640</v>
      </c>
      <c r="AG13" s="21" t="s">
        <v>2359</v>
      </c>
      <c r="AH13" s="209" t="s">
        <v>2475</v>
      </c>
    </row>
    <row r="14" spans="1:34" ht="90" x14ac:dyDescent="0.2">
      <c r="A14" s="4">
        <v>10</v>
      </c>
      <c r="B14" s="4" t="s">
        <v>27</v>
      </c>
      <c r="C14" s="4" t="s">
        <v>411</v>
      </c>
      <c r="D14" s="4" t="s">
        <v>125</v>
      </c>
      <c r="E14" s="4" t="s">
        <v>126</v>
      </c>
      <c r="F14" s="4" t="s">
        <v>127</v>
      </c>
      <c r="G14" s="4" t="s">
        <v>1688</v>
      </c>
      <c r="H14" s="236">
        <v>100032138138</v>
      </c>
      <c r="I14" s="251">
        <v>100032138138</v>
      </c>
      <c r="J14" s="229" t="s">
        <v>1671</v>
      </c>
      <c r="K14" s="230">
        <v>496307.57</v>
      </c>
      <c r="L14" s="230">
        <v>268899.7</v>
      </c>
      <c r="M14" s="229">
        <v>0.28983300000000001</v>
      </c>
      <c r="N14" s="4" t="s">
        <v>1396</v>
      </c>
      <c r="O14" s="30" t="s">
        <v>360</v>
      </c>
      <c r="P14" s="30"/>
      <c r="Q14" s="234" t="s">
        <v>2457</v>
      </c>
      <c r="R14" s="21" t="s">
        <v>1252</v>
      </c>
      <c r="S14" s="21" t="s">
        <v>1690</v>
      </c>
      <c r="T14" s="21" t="s">
        <v>1695</v>
      </c>
      <c r="U14" s="5">
        <v>24</v>
      </c>
      <c r="V14" s="228">
        <v>24</v>
      </c>
      <c r="W14" s="242" t="str">
        <f t="shared" si="0"/>
        <v>Y</v>
      </c>
      <c r="X14" s="4" t="s">
        <v>1696</v>
      </c>
      <c r="Y14" s="20"/>
      <c r="Z14" s="4"/>
      <c r="AA14" s="4"/>
      <c r="AB14" s="209" t="s">
        <v>1692</v>
      </c>
      <c r="AC14" s="197" t="s">
        <v>1688</v>
      </c>
      <c r="AD14" s="210">
        <v>42551</v>
      </c>
      <c r="AE14" s="210">
        <v>42551</v>
      </c>
      <c r="AF14" s="233" t="s">
        <v>1640</v>
      </c>
      <c r="AG14" s="21" t="s">
        <v>2359</v>
      </c>
      <c r="AH14" s="209" t="s">
        <v>2475</v>
      </c>
    </row>
    <row r="15" spans="1:34" ht="102.75" customHeight="1" x14ac:dyDescent="0.2">
      <c r="A15" s="4">
        <v>11</v>
      </c>
      <c r="B15" s="4" t="s">
        <v>30</v>
      </c>
      <c r="C15" s="4" t="s">
        <v>134</v>
      </c>
      <c r="D15" s="4" t="s">
        <v>135</v>
      </c>
      <c r="E15" s="4" t="s">
        <v>136</v>
      </c>
      <c r="F15" s="4" t="s">
        <v>141</v>
      </c>
      <c r="G15" s="4" t="s">
        <v>1688</v>
      </c>
      <c r="H15" s="236">
        <v>10001194760</v>
      </c>
      <c r="I15" s="251">
        <v>10001194760</v>
      </c>
      <c r="J15" s="229" t="s">
        <v>1671</v>
      </c>
      <c r="K15" s="230">
        <v>495068.93</v>
      </c>
      <c r="L15" s="230">
        <v>267111.33</v>
      </c>
      <c r="M15" s="229">
        <v>0.29413099999999998</v>
      </c>
      <c r="N15" s="4" t="s">
        <v>1672</v>
      </c>
      <c r="O15" s="30" t="s">
        <v>1270</v>
      </c>
      <c r="P15" s="30"/>
      <c r="Q15" s="4" t="s">
        <v>1697</v>
      </c>
      <c r="R15" s="235" t="s">
        <v>2438</v>
      </c>
      <c r="S15" s="21" t="s">
        <v>1690</v>
      </c>
      <c r="T15" s="21" t="s">
        <v>1691</v>
      </c>
      <c r="U15" s="5">
        <v>15</v>
      </c>
      <c r="V15" s="228">
        <v>14</v>
      </c>
      <c r="W15" s="242" t="str">
        <f t="shared" si="0"/>
        <v>N</v>
      </c>
      <c r="X15" s="4" t="s">
        <v>2339</v>
      </c>
      <c r="Y15" s="4" t="s">
        <v>2499</v>
      </c>
      <c r="Z15" s="234" t="s">
        <v>2470</v>
      </c>
      <c r="AA15" s="234"/>
      <c r="AB15" s="209" t="s">
        <v>1692</v>
      </c>
      <c r="AC15" s="197" t="s">
        <v>1688</v>
      </c>
      <c r="AD15" s="210">
        <v>42551</v>
      </c>
      <c r="AE15" s="210">
        <v>42551</v>
      </c>
      <c r="AF15" s="233" t="s">
        <v>1640</v>
      </c>
      <c r="AG15" s="21" t="s">
        <v>2359</v>
      </c>
      <c r="AH15" s="209" t="s">
        <v>2475</v>
      </c>
    </row>
    <row r="16" spans="1:34" s="181" customFormat="1" ht="56.25" x14ac:dyDescent="0.25">
      <c r="A16" s="4">
        <v>12</v>
      </c>
      <c r="B16" s="4" t="s">
        <v>31</v>
      </c>
      <c r="C16" s="230" t="s">
        <v>1281</v>
      </c>
      <c r="D16" s="4" t="s">
        <v>1698</v>
      </c>
      <c r="E16" s="4" t="s">
        <v>136</v>
      </c>
      <c r="F16" s="4" t="s">
        <v>142</v>
      </c>
      <c r="G16" s="4" t="s">
        <v>1688</v>
      </c>
      <c r="H16" s="236">
        <v>100031032763</v>
      </c>
      <c r="I16" s="251">
        <v>100031032763</v>
      </c>
      <c r="J16" s="229" t="s">
        <v>1671</v>
      </c>
      <c r="K16" s="230">
        <v>495591.94</v>
      </c>
      <c r="L16" s="230">
        <v>267572.40000000002</v>
      </c>
      <c r="M16" s="229">
        <v>0.38409500000000002</v>
      </c>
      <c r="N16" s="4" t="s">
        <v>1396</v>
      </c>
      <c r="O16" s="30" t="s">
        <v>360</v>
      </c>
      <c r="P16" s="30"/>
      <c r="Q16" s="234" t="s">
        <v>2458</v>
      </c>
      <c r="R16" s="21" t="s">
        <v>1252</v>
      </c>
      <c r="S16" s="5" t="s">
        <v>2337</v>
      </c>
      <c r="T16" s="21" t="s">
        <v>2338</v>
      </c>
      <c r="U16" s="5">
        <v>5</v>
      </c>
      <c r="V16" s="228">
        <v>5</v>
      </c>
      <c r="W16" s="242" t="str">
        <f t="shared" si="0"/>
        <v>Y</v>
      </c>
      <c r="X16" s="4" t="s">
        <v>2357</v>
      </c>
      <c r="Y16" s="235" t="s">
        <v>2355</v>
      </c>
      <c r="Z16" s="4"/>
      <c r="AA16" s="4"/>
      <c r="AB16" s="209" t="s">
        <v>1692</v>
      </c>
      <c r="AC16" s="197" t="s">
        <v>1688</v>
      </c>
      <c r="AD16" s="210">
        <v>42551</v>
      </c>
      <c r="AE16" s="210">
        <v>42551</v>
      </c>
      <c r="AF16" s="233" t="s">
        <v>1640</v>
      </c>
      <c r="AG16" s="21" t="s">
        <v>2359</v>
      </c>
      <c r="AH16" s="209" t="s">
        <v>2475</v>
      </c>
    </row>
    <row r="17" spans="1:34" ht="56.25" x14ac:dyDescent="0.2">
      <c r="A17" s="4">
        <v>13</v>
      </c>
      <c r="B17" s="4" t="s">
        <v>32</v>
      </c>
      <c r="C17" s="4" t="s">
        <v>1699</v>
      </c>
      <c r="D17" s="4" t="s">
        <v>1700</v>
      </c>
      <c r="E17" s="4" t="s">
        <v>136</v>
      </c>
      <c r="F17" s="4" t="s">
        <v>143</v>
      </c>
      <c r="G17" s="4" t="s">
        <v>1688</v>
      </c>
      <c r="H17" s="236">
        <v>10093005834</v>
      </c>
      <c r="I17" s="251">
        <v>10093005834</v>
      </c>
      <c r="J17" s="229" t="s">
        <v>1671</v>
      </c>
      <c r="K17" s="230">
        <v>496208.16</v>
      </c>
      <c r="L17" s="230">
        <v>267072.71999999997</v>
      </c>
      <c r="M17" s="229">
        <v>0.73693699999999995</v>
      </c>
      <c r="N17" s="4" t="s">
        <v>1396</v>
      </c>
      <c r="O17" s="30" t="s">
        <v>360</v>
      </c>
      <c r="P17" s="30"/>
      <c r="Q17" s="234" t="s">
        <v>2459</v>
      </c>
      <c r="R17" s="20"/>
      <c r="S17" s="197" t="s">
        <v>2337</v>
      </c>
      <c r="T17" s="21" t="s">
        <v>2338</v>
      </c>
      <c r="U17" s="5">
        <v>47</v>
      </c>
      <c r="V17" s="228">
        <v>47</v>
      </c>
      <c r="W17" s="242" t="str">
        <f t="shared" si="0"/>
        <v>Y</v>
      </c>
      <c r="X17" s="4" t="s">
        <v>2358</v>
      </c>
      <c r="Y17" s="235" t="s">
        <v>2355</v>
      </c>
      <c r="Z17" s="21" t="s">
        <v>2356</v>
      </c>
      <c r="AA17" s="21"/>
      <c r="AB17" s="209" t="s">
        <v>1692</v>
      </c>
      <c r="AC17" s="197" t="s">
        <v>1688</v>
      </c>
      <c r="AD17" s="210">
        <v>42551</v>
      </c>
      <c r="AE17" s="210">
        <v>42551</v>
      </c>
      <c r="AF17" s="233" t="s">
        <v>1640</v>
      </c>
      <c r="AG17" s="21" t="s">
        <v>2359</v>
      </c>
      <c r="AH17" s="209" t="s">
        <v>2475</v>
      </c>
    </row>
    <row r="18" spans="1:34" ht="90" x14ac:dyDescent="0.2">
      <c r="A18" s="4">
        <v>14</v>
      </c>
      <c r="B18" s="4" t="s">
        <v>12</v>
      </c>
      <c r="C18" s="4" t="s">
        <v>79</v>
      </c>
      <c r="D18" s="4" t="s">
        <v>80</v>
      </c>
      <c r="E18" s="4" t="s">
        <v>81</v>
      </c>
      <c r="F18" s="4" t="s">
        <v>84</v>
      </c>
      <c r="G18" s="4" t="s">
        <v>1701</v>
      </c>
      <c r="H18" s="236">
        <v>10007872479</v>
      </c>
      <c r="I18" s="236">
        <v>10007872479</v>
      </c>
      <c r="J18" s="229" t="s">
        <v>1671</v>
      </c>
      <c r="K18" s="230">
        <v>487396.51</v>
      </c>
      <c r="L18" s="230">
        <v>280288.78000000003</v>
      </c>
      <c r="M18" s="229">
        <v>0.42795100000000003</v>
      </c>
      <c r="N18" s="4" t="s">
        <v>1672</v>
      </c>
      <c r="O18" s="30" t="s">
        <v>1270</v>
      </c>
      <c r="P18" s="30"/>
      <c r="Q18" s="4" t="s">
        <v>1702</v>
      </c>
      <c r="R18" s="235" t="s">
        <v>2435</v>
      </c>
      <c r="S18" s="197" t="s">
        <v>1674</v>
      </c>
      <c r="T18" s="21" t="s">
        <v>1701</v>
      </c>
      <c r="U18" s="5">
        <v>17</v>
      </c>
      <c r="V18" s="228">
        <v>12</v>
      </c>
      <c r="W18" s="242" t="str">
        <f t="shared" si="0"/>
        <v>N</v>
      </c>
      <c r="X18" s="4" t="s">
        <v>2347</v>
      </c>
      <c r="Y18" s="234" t="s">
        <v>2344</v>
      </c>
      <c r="Z18" s="4" t="s">
        <v>2323</v>
      </c>
      <c r="AA18" s="234" t="s">
        <v>2470</v>
      </c>
      <c r="AB18" s="209" t="s">
        <v>1703</v>
      </c>
      <c r="AC18" s="197" t="s">
        <v>1701</v>
      </c>
      <c r="AD18" s="210">
        <v>42551</v>
      </c>
      <c r="AE18" s="210">
        <v>42551</v>
      </c>
      <c r="AF18" s="233">
        <v>705</v>
      </c>
      <c r="AG18" s="21" t="s">
        <v>2359</v>
      </c>
      <c r="AH18" s="209" t="s">
        <v>2476</v>
      </c>
    </row>
    <row r="19" spans="1:34" ht="45" x14ac:dyDescent="0.2">
      <c r="A19" s="4">
        <v>15</v>
      </c>
      <c r="B19" s="4" t="s">
        <v>13</v>
      </c>
      <c r="C19" s="4" t="s">
        <v>82</v>
      </c>
      <c r="D19" s="4" t="s">
        <v>83</v>
      </c>
      <c r="E19" s="4" t="s">
        <v>81</v>
      </c>
      <c r="F19" s="4" t="s">
        <v>85</v>
      </c>
      <c r="G19" s="4" t="s">
        <v>1701</v>
      </c>
      <c r="H19" s="238" t="s">
        <v>2461</v>
      </c>
      <c r="I19" s="236">
        <v>100032145155</v>
      </c>
      <c r="J19" s="229" t="s">
        <v>1671</v>
      </c>
      <c r="K19" s="230">
        <v>486593.37</v>
      </c>
      <c r="L19" s="230">
        <v>279982.45</v>
      </c>
      <c r="M19" s="229">
        <v>1.6230199999999999</v>
      </c>
      <c r="N19" s="4" t="s">
        <v>1672</v>
      </c>
      <c r="O19" s="30" t="s">
        <v>1270</v>
      </c>
      <c r="P19" s="30"/>
      <c r="Q19" s="4" t="s">
        <v>1702</v>
      </c>
      <c r="R19" s="235" t="s">
        <v>2436</v>
      </c>
      <c r="S19" s="197" t="s">
        <v>1690</v>
      </c>
      <c r="T19" s="21" t="s">
        <v>1691</v>
      </c>
      <c r="U19" s="5">
        <v>66</v>
      </c>
      <c r="V19" s="228">
        <v>66</v>
      </c>
      <c r="W19" s="242" t="str">
        <f t="shared" si="0"/>
        <v>Y</v>
      </c>
      <c r="X19" s="4" t="s">
        <v>2348</v>
      </c>
      <c r="Y19" s="234" t="s">
        <v>2344</v>
      </c>
      <c r="Z19" s="4" t="s">
        <v>2349</v>
      </c>
      <c r="AA19" s="234" t="s">
        <v>2470</v>
      </c>
      <c r="AB19" s="209" t="s">
        <v>1703</v>
      </c>
      <c r="AC19" s="197" t="s">
        <v>1701</v>
      </c>
      <c r="AD19" s="210">
        <v>42551</v>
      </c>
      <c r="AE19" s="210">
        <v>42551</v>
      </c>
      <c r="AF19" s="233">
        <v>732</v>
      </c>
      <c r="AG19" s="21" t="s">
        <v>2359</v>
      </c>
      <c r="AH19" s="209" t="s">
        <v>2476</v>
      </c>
    </row>
    <row r="20" spans="1:34" ht="45" x14ac:dyDescent="0.2">
      <c r="A20" s="4">
        <v>16</v>
      </c>
      <c r="B20" s="4" t="s">
        <v>14</v>
      </c>
      <c r="C20" s="4" t="s">
        <v>1704</v>
      </c>
      <c r="D20" s="4" t="s">
        <v>1549</v>
      </c>
      <c r="E20" s="4" t="s">
        <v>88</v>
      </c>
      <c r="F20" s="4" t="s">
        <v>89</v>
      </c>
      <c r="G20" s="4" t="s">
        <v>1701</v>
      </c>
      <c r="H20" s="236">
        <v>100032143115</v>
      </c>
      <c r="I20" s="236">
        <v>100032143115</v>
      </c>
      <c r="J20" s="229" t="s">
        <v>1671</v>
      </c>
      <c r="K20" s="230">
        <v>481629.76</v>
      </c>
      <c r="L20" s="230">
        <v>281514.83</v>
      </c>
      <c r="M20" s="229">
        <v>1.6044499999999999</v>
      </c>
      <c r="N20" s="4" t="s">
        <v>1396</v>
      </c>
      <c r="O20" s="30" t="s">
        <v>360</v>
      </c>
      <c r="P20" s="30"/>
      <c r="Q20" s="234" t="s">
        <v>2439</v>
      </c>
      <c r="R20" s="21" t="s">
        <v>1252</v>
      </c>
      <c r="S20" s="5" t="s">
        <v>1690</v>
      </c>
      <c r="T20" s="21"/>
      <c r="U20" s="5">
        <v>80</v>
      </c>
      <c r="V20" s="228">
        <v>80</v>
      </c>
      <c r="W20" s="242" t="str">
        <f t="shared" si="0"/>
        <v>Y</v>
      </c>
      <c r="X20" s="4" t="s">
        <v>1705</v>
      </c>
      <c r="Y20" s="234" t="s">
        <v>2344</v>
      </c>
      <c r="Z20" s="4"/>
      <c r="AA20" s="4"/>
      <c r="AB20" s="209" t="s">
        <v>1703</v>
      </c>
      <c r="AC20" s="197" t="s">
        <v>1701</v>
      </c>
      <c r="AD20" s="210">
        <v>42551</v>
      </c>
      <c r="AE20" s="210">
        <v>42551</v>
      </c>
      <c r="AF20" s="233">
        <v>1027</v>
      </c>
      <c r="AG20" s="21" t="s">
        <v>2359</v>
      </c>
      <c r="AH20" s="209" t="s">
        <v>2476</v>
      </c>
    </row>
    <row r="21" spans="1:34" ht="45" x14ac:dyDescent="0.2">
      <c r="A21" s="4">
        <v>17</v>
      </c>
      <c r="B21" s="4" t="s">
        <v>16</v>
      </c>
      <c r="C21" s="4" t="s">
        <v>94</v>
      </c>
      <c r="D21" s="4" t="s">
        <v>95</v>
      </c>
      <c r="E21" s="4" t="s">
        <v>96</v>
      </c>
      <c r="F21" s="4" t="s">
        <v>97</v>
      </c>
      <c r="G21" s="4" t="s">
        <v>1701</v>
      </c>
      <c r="H21" s="238" t="s">
        <v>2462</v>
      </c>
      <c r="I21" s="236">
        <v>10007872444</v>
      </c>
      <c r="J21" s="229" t="s">
        <v>1671</v>
      </c>
      <c r="K21" s="230">
        <v>481326.27</v>
      </c>
      <c r="L21" s="230">
        <v>282839.21999999997</v>
      </c>
      <c r="M21" s="229">
        <v>3.4181400000000002</v>
      </c>
      <c r="N21" s="4" t="s">
        <v>1672</v>
      </c>
      <c r="O21" s="30" t="s">
        <v>1270</v>
      </c>
      <c r="P21" s="30"/>
      <c r="Q21" s="234" t="s">
        <v>2440</v>
      </c>
      <c r="R21" s="235" t="s">
        <v>2436</v>
      </c>
      <c r="S21" s="21" t="s">
        <v>1674</v>
      </c>
      <c r="T21" s="21" t="s">
        <v>1701</v>
      </c>
      <c r="U21" s="5">
        <v>46</v>
      </c>
      <c r="V21" s="228">
        <v>46</v>
      </c>
      <c r="W21" s="242" t="str">
        <f t="shared" si="0"/>
        <v>Y</v>
      </c>
      <c r="X21" s="4" t="s">
        <v>2350</v>
      </c>
      <c r="Y21" s="234" t="s">
        <v>2344</v>
      </c>
      <c r="Z21" s="4" t="s">
        <v>2351</v>
      </c>
      <c r="AA21" s="234" t="s">
        <v>2470</v>
      </c>
      <c r="AB21" s="209" t="s">
        <v>1703</v>
      </c>
      <c r="AC21" s="197" t="s">
        <v>1701</v>
      </c>
      <c r="AD21" s="210">
        <v>42551</v>
      </c>
      <c r="AE21" s="210">
        <v>42551</v>
      </c>
      <c r="AF21" s="233">
        <v>1165</v>
      </c>
      <c r="AG21" s="21" t="s">
        <v>2359</v>
      </c>
      <c r="AH21" s="209" t="s">
        <v>2476</v>
      </c>
    </row>
    <row r="22" spans="1:34" ht="45" x14ac:dyDescent="0.2">
      <c r="A22" s="4">
        <v>18</v>
      </c>
      <c r="B22" s="4" t="s">
        <v>17</v>
      </c>
      <c r="C22" s="4" t="s">
        <v>1706</v>
      </c>
      <c r="D22" s="4" t="s">
        <v>448</v>
      </c>
      <c r="E22" s="4" t="s">
        <v>99</v>
      </c>
      <c r="F22" s="4" t="s">
        <v>100</v>
      </c>
      <c r="G22" s="4" t="s">
        <v>1701</v>
      </c>
      <c r="H22" s="236">
        <v>100031058346</v>
      </c>
      <c r="I22" s="236">
        <v>100031058347</v>
      </c>
      <c r="J22" s="229" t="s">
        <v>1671</v>
      </c>
      <c r="K22" s="230">
        <v>489519.82</v>
      </c>
      <c r="L22" s="230">
        <v>273939.83</v>
      </c>
      <c r="M22" s="229">
        <v>1.1938899999999999</v>
      </c>
      <c r="N22" s="4" t="s">
        <v>1396</v>
      </c>
      <c r="O22" s="30" t="s">
        <v>360</v>
      </c>
      <c r="P22" s="30"/>
      <c r="Q22" s="234" t="s">
        <v>2441</v>
      </c>
      <c r="R22" s="21" t="s">
        <v>1252</v>
      </c>
      <c r="S22" s="5" t="s">
        <v>1690</v>
      </c>
      <c r="T22" s="21"/>
      <c r="U22" s="5">
        <v>69</v>
      </c>
      <c r="V22" s="228">
        <v>69</v>
      </c>
      <c r="W22" s="242" t="str">
        <f t="shared" si="0"/>
        <v>Y</v>
      </c>
      <c r="X22" s="4" t="s">
        <v>1707</v>
      </c>
      <c r="Y22" s="234" t="s">
        <v>2344</v>
      </c>
      <c r="Z22" s="4"/>
      <c r="AA22" s="4"/>
      <c r="AB22" s="209" t="s">
        <v>1703</v>
      </c>
      <c r="AC22" s="197" t="s">
        <v>1701</v>
      </c>
      <c r="AD22" s="210">
        <v>42551</v>
      </c>
      <c r="AE22" s="210">
        <v>42551</v>
      </c>
      <c r="AF22" s="233">
        <v>2185</v>
      </c>
      <c r="AG22" s="21" t="s">
        <v>2359</v>
      </c>
      <c r="AH22" s="209" t="s">
        <v>2476</v>
      </c>
    </row>
    <row r="23" spans="1:34" ht="45" x14ac:dyDescent="0.2">
      <c r="A23" s="4">
        <v>19</v>
      </c>
      <c r="B23" s="4" t="s">
        <v>18</v>
      </c>
      <c r="C23" s="4" t="s">
        <v>101</v>
      </c>
      <c r="D23" s="4" t="s">
        <v>102</v>
      </c>
      <c r="E23" s="4" t="s">
        <v>88</v>
      </c>
      <c r="F23" s="4" t="s">
        <v>104</v>
      </c>
      <c r="G23" s="4" t="s">
        <v>1701</v>
      </c>
      <c r="H23" s="236">
        <v>10007875693</v>
      </c>
      <c r="I23" s="236">
        <v>10007875693</v>
      </c>
      <c r="J23" s="229" t="s">
        <v>1671</v>
      </c>
      <c r="K23" s="230">
        <v>481657.55</v>
      </c>
      <c r="L23" s="230">
        <v>281572.78999999998</v>
      </c>
      <c r="M23" s="229">
        <v>0.39340000000000003</v>
      </c>
      <c r="N23" s="4" t="s">
        <v>1672</v>
      </c>
      <c r="O23" s="30" t="s">
        <v>1270</v>
      </c>
      <c r="P23" s="30"/>
      <c r="Q23" s="4"/>
      <c r="R23" s="235" t="s">
        <v>2436</v>
      </c>
      <c r="S23" s="197" t="s">
        <v>1690</v>
      </c>
      <c r="T23" s="21" t="s">
        <v>1691</v>
      </c>
      <c r="U23" s="5">
        <v>16</v>
      </c>
      <c r="V23" s="228">
        <v>16</v>
      </c>
      <c r="W23" s="242" t="str">
        <f t="shared" si="0"/>
        <v>Y</v>
      </c>
      <c r="X23" s="4"/>
      <c r="Y23" s="4"/>
      <c r="Z23" s="234" t="s">
        <v>2470</v>
      </c>
      <c r="AA23" s="234"/>
      <c r="AB23" s="209" t="s">
        <v>1703</v>
      </c>
      <c r="AC23" s="197" t="s">
        <v>1701</v>
      </c>
      <c r="AD23" s="210">
        <v>42551</v>
      </c>
      <c r="AE23" s="210">
        <v>42551</v>
      </c>
      <c r="AF23" s="233" t="s">
        <v>1640</v>
      </c>
      <c r="AG23" s="21" t="s">
        <v>2359</v>
      </c>
      <c r="AH23" s="209" t="s">
        <v>2476</v>
      </c>
    </row>
    <row r="24" spans="1:34" ht="90" x14ac:dyDescent="0.2">
      <c r="A24" s="4">
        <v>20</v>
      </c>
      <c r="B24" s="4" t="s">
        <v>21</v>
      </c>
      <c r="C24" s="4" t="s">
        <v>106</v>
      </c>
      <c r="D24" s="4" t="s">
        <v>83</v>
      </c>
      <c r="E24" s="4" t="s">
        <v>81</v>
      </c>
      <c r="F24" s="4" t="s">
        <v>109</v>
      </c>
      <c r="G24" s="4" t="s">
        <v>1701</v>
      </c>
      <c r="H24" s="236">
        <v>100032145206</v>
      </c>
      <c r="I24" s="236">
        <v>10007881171</v>
      </c>
      <c r="J24" s="229" t="s">
        <v>1671</v>
      </c>
      <c r="K24" s="230">
        <v>486328.68</v>
      </c>
      <c r="L24" s="230">
        <v>280418.86</v>
      </c>
      <c r="M24" s="229">
        <v>0.44078000000000001</v>
      </c>
      <c r="N24" s="4" t="s">
        <v>1672</v>
      </c>
      <c r="O24" s="30" t="s">
        <v>1270</v>
      </c>
      <c r="P24" s="30"/>
      <c r="Q24" s="234" t="s">
        <v>2460</v>
      </c>
      <c r="R24" s="235" t="s">
        <v>2437</v>
      </c>
      <c r="S24" s="21" t="s">
        <v>1674</v>
      </c>
      <c r="T24" s="21" t="s">
        <v>1683</v>
      </c>
      <c r="U24" s="5">
        <v>9</v>
      </c>
      <c r="V24" s="228">
        <v>9</v>
      </c>
      <c r="W24" s="242" t="str">
        <f t="shared" si="0"/>
        <v>Y</v>
      </c>
      <c r="X24" s="4"/>
      <c r="Y24" s="4"/>
      <c r="Z24" s="234" t="s">
        <v>2470</v>
      </c>
      <c r="AA24" s="234"/>
      <c r="AB24" s="209" t="s">
        <v>1703</v>
      </c>
      <c r="AC24" s="197" t="s">
        <v>1701</v>
      </c>
      <c r="AD24" s="210">
        <v>42551</v>
      </c>
      <c r="AE24" s="210">
        <v>42551</v>
      </c>
      <c r="AF24" s="233" t="s">
        <v>1640</v>
      </c>
      <c r="AG24" s="21" t="s">
        <v>2359</v>
      </c>
      <c r="AH24" s="209" t="s">
        <v>2476</v>
      </c>
    </row>
    <row r="25" spans="1:34" ht="45" x14ac:dyDescent="0.2">
      <c r="A25" s="4">
        <v>21</v>
      </c>
      <c r="B25" s="4" t="s">
        <v>34</v>
      </c>
      <c r="C25" s="4" t="s">
        <v>148</v>
      </c>
      <c r="D25" s="4" t="s">
        <v>149</v>
      </c>
      <c r="E25" s="4" t="s">
        <v>150</v>
      </c>
      <c r="F25" s="4" t="s">
        <v>151</v>
      </c>
      <c r="G25" s="4" t="s">
        <v>1636</v>
      </c>
      <c r="H25" s="236">
        <v>100032154883</v>
      </c>
      <c r="I25" s="251">
        <v>100032154883</v>
      </c>
      <c r="J25" s="229" t="s">
        <v>1671</v>
      </c>
      <c r="K25" s="230">
        <v>488794.33</v>
      </c>
      <c r="L25" s="230">
        <v>267310.05</v>
      </c>
      <c r="M25" s="229">
        <v>0.73684400000000005</v>
      </c>
      <c r="N25" s="4" t="s">
        <v>1672</v>
      </c>
      <c r="O25" s="30" t="s">
        <v>1270</v>
      </c>
      <c r="P25" s="30"/>
      <c r="Q25" s="4" t="s">
        <v>1708</v>
      </c>
      <c r="R25" s="235" t="s">
        <v>2433</v>
      </c>
      <c r="S25" s="197" t="s">
        <v>1674</v>
      </c>
      <c r="T25" s="21" t="s">
        <v>1636</v>
      </c>
      <c r="U25" s="5">
        <v>30</v>
      </c>
      <c r="V25" s="228">
        <v>30</v>
      </c>
      <c r="W25" s="242" t="str">
        <f t="shared" si="0"/>
        <v>Y</v>
      </c>
      <c r="X25" s="4" t="s">
        <v>1709</v>
      </c>
      <c r="Y25" s="234" t="s">
        <v>2344</v>
      </c>
      <c r="Z25" s="234" t="s">
        <v>2470</v>
      </c>
      <c r="AA25" s="234"/>
      <c r="AB25" s="209" t="s">
        <v>1710</v>
      </c>
      <c r="AC25" s="197" t="s">
        <v>1636</v>
      </c>
      <c r="AD25" s="210">
        <v>42551</v>
      </c>
      <c r="AE25" s="210">
        <v>42551</v>
      </c>
      <c r="AF25" s="233">
        <v>873</v>
      </c>
      <c r="AG25" s="21" t="s">
        <v>2359</v>
      </c>
      <c r="AH25" s="209" t="s">
        <v>2474</v>
      </c>
    </row>
    <row r="26" spans="1:34" ht="67.5" x14ac:dyDescent="0.2">
      <c r="A26" s="4">
        <v>22</v>
      </c>
      <c r="B26" s="4" t="s">
        <v>35</v>
      </c>
      <c r="C26" s="4" t="s">
        <v>1711</v>
      </c>
      <c r="D26" s="4" t="s">
        <v>153</v>
      </c>
      <c r="E26" s="4" t="s">
        <v>150</v>
      </c>
      <c r="F26" s="4" t="s">
        <v>154</v>
      </c>
      <c r="G26" s="4" t="s">
        <v>1636</v>
      </c>
      <c r="H26" s="236">
        <v>100031208889</v>
      </c>
      <c r="I26" s="251">
        <v>100031208889</v>
      </c>
      <c r="J26" s="229" t="s">
        <v>1671</v>
      </c>
      <c r="K26" s="230">
        <v>488274.32</v>
      </c>
      <c r="L26" s="230">
        <v>266723.45</v>
      </c>
      <c r="M26" s="229">
        <v>0.375162</v>
      </c>
      <c r="N26" s="4" t="s">
        <v>1672</v>
      </c>
      <c r="O26" s="30" t="s">
        <v>1270</v>
      </c>
      <c r="P26" s="30"/>
      <c r="Q26" s="4"/>
      <c r="R26" s="235" t="s">
        <v>2434</v>
      </c>
      <c r="S26" s="197" t="s">
        <v>1690</v>
      </c>
      <c r="T26" s="21" t="s">
        <v>1637</v>
      </c>
      <c r="U26" s="5">
        <v>6</v>
      </c>
      <c r="V26" s="228">
        <v>6</v>
      </c>
      <c r="W26" s="242" t="str">
        <f t="shared" si="0"/>
        <v>Y</v>
      </c>
      <c r="X26" s="4" t="s">
        <v>1712</v>
      </c>
      <c r="Y26" s="234" t="s">
        <v>2344</v>
      </c>
      <c r="Z26" s="234" t="s">
        <v>2470</v>
      </c>
      <c r="AA26" s="234"/>
      <c r="AB26" s="209" t="s">
        <v>1710</v>
      </c>
      <c r="AC26" s="197" t="s">
        <v>1636</v>
      </c>
      <c r="AD26" s="210">
        <v>42551</v>
      </c>
      <c r="AE26" s="210">
        <v>42551</v>
      </c>
      <c r="AF26" s="233">
        <v>881</v>
      </c>
      <c r="AG26" s="21" t="s">
        <v>2359</v>
      </c>
      <c r="AH26" s="209" t="s">
        <v>2474</v>
      </c>
    </row>
    <row r="27" spans="1:34" ht="101.25" x14ac:dyDescent="0.2">
      <c r="A27" s="4">
        <v>23</v>
      </c>
      <c r="B27" s="4" t="s">
        <v>36</v>
      </c>
      <c r="C27" s="4" t="s">
        <v>155</v>
      </c>
      <c r="D27" s="4" t="s">
        <v>156</v>
      </c>
      <c r="E27" s="4" t="s">
        <v>150</v>
      </c>
      <c r="F27" s="4" t="s">
        <v>157</v>
      </c>
      <c r="G27" s="4" t="s">
        <v>1636</v>
      </c>
      <c r="H27" s="236">
        <v>10024129466</v>
      </c>
      <c r="I27" s="251">
        <v>10024129466</v>
      </c>
      <c r="J27" s="229" t="s">
        <v>1671</v>
      </c>
      <c r="K27" s="230">
        <v>488406.05</v>
      </c>
      <c r="L27" s="230">
        <v>267919.84999999998</v>
      </c>
      <c r="M27" s="229">
        <v>0.54935400000000001</v>
      </c>
      <c r="N27" s="4" t="s">
        <v>1672</v>
      </c>
      <c r="O27" s="30" t="s">
        <v>1270</v>
      </c>
      <c r="P27" s="30"/>
      <c r="Q27" s="234" t="s">
        <v>2449</v>
      </c>
      <c r="R27" s="235" t="s">
        <v>2433</v>
      </c>
      <c r="S27" s="21" t="s">
        <v>1690</v>
      </c>
      <c r="T27" s="21" t="s">
        <v>1691</v>
      </c>
      <c r="U27" s="5">
        <v>25</v>
      </c>
      <c r="V27" s="228">
        <v>14</v>
      </c>
      <c r="W27" s="242" t="str">
        <f t="shared" si="0"/>
        <v>N</v>
      </c>
      <c r="X27" s="4" t="s">
        <v>2352</v>
      </c>
      <c r="Y27" s="234" t="s">
        <v>2344</v>
      </c>
      <c r="Z27" s="4" t="s">
        <v>2353</v>
      </c>
      <c r="AA27" s="234" t="s">
        <v>2470</v>
      </c>
      <c r="AB27" s="209" t="s">
        <v>1710</v>
      </c>
      <c r="AC27" s="197" t="s">
        <v>1636</v>
      </c>
      <c r="AD27" s="210">
        <v>42551</v>
      </c>
      <c r="AE27" s="210">
        <v>42551</v>
      </c>
      <c r="AF27" s="233">
        <v>893</v>
      </c>
      <c r="AG27" s="21" t="s">
        <v>2359</v>
      </c>
      <c r="AH27" s="209" t="s">
        <v>2474</v>
      </c>
    </row>
    <row r="28" spans="1:34" ht="45" x14ac:dyDescent="0.2">
      <c r="A28" s="4">
        <v>24</v>
      </c>
      <c r="B28" s="4" t="s">
        <v>37</v>
      </c>
      <c r="C28" s="4" t="s">
        <v>483</v>
      </c>
      <c r="D28" s="4" t="s">
        <v>484</v>
      </c>
      <c r="E28" s="4" t="s">
        <v>150</v>
      </c>
      <c r="F28" s="4" t="s">
        <v>162</v>
      </c>
      <c r="G28" s="4" t="s">
        <v>1636</v>
      </c>
      <c r="H28" s="236">
        <v>100032265839</v>
      </c>
      <c r="I28" s="251">
        <v>100032265839</v>
      </c>
      <c r="J28" s="229" t="s">
        <v>1671</v>
      </c>
      <c r="K28" s="230">
        <v>489738.89</v>
      </c>
      <c r="L28" s="230">
        <v>268548.96999999997</v>
      </c>
      <c r="M28" s="229">
        <v>1.13853</v>
      </c>
      <c r="N28" s="4" t="s">
        <v>1396</v>
      </c>
      <c r="O28" s="30" t="s">
        <v>360</v>
      </c>
      <c r="P28" s="30" t="s">
        <v>360</v>
      </c>
      <c r="Q28" s="234" t="s">
        <v>2444</v>
      </c>
      <c r="R28" s="235" t="s">
        <v>2433</v>
      </c>
      <c r="S28" s="197" t="s">
        <v>1690</v>
      </c>
      <c r="T28" s="21" t="s">
        <v>1713</v>
      </c>
      <c r="U28" s="5">
        <v>50</v>
      </c>
      <c r="V28" s="228">
        <v>50</v>
      </c>
      <c r="W28" s="242" t="str">
        <f t="shared" si="0"/>
        <v>Y</v>
      </c>
      <c r="X28" s="4" t="s">
        <v>1714</v>
      </c>
      <c r="Y28" s="234" t="s">
        <v>2344</v>
      </c>
      <c r="Z28" s="4"/>
      <c r="AA28" s="4"/>
      <c r="AB28" s="209" t="s">
        <v>1710</v>
      </c>
      <c r="AC28" s="197" t="s">
        <v>1636</v>
      </c>
      <c r="AD28" s="210">
        <v>42551</v>
      </c>
      <c r="AE28" s="210">
        <v>42551</v>
      </c>
      <c r="AF28" s="233">
        <v>898</v>
      </c>
      <c r="AG28" s="21" t="s">
        <v>2359</v>
      </c>
      <c r="AH28" s="209" t="s">
        <v>2474</v>
      </c>
    </row>
    <row r="29" spans="1:34" ht="78.75" x14ac:dyDescent="0.2">
      <c r="A29" s="4">
        <v>25</v>
      </c>
      <c r="B29" s="4" t="s">
        <v>39</v>
      </c>
      <c r="C29" s="4" t="s">
        <v>1715</v>
      </c>
      <c r="D29" s="4" t="s">
        <v>492</v>
      </c>
      <c r="E29" s="4" t="s">
        <v>150</v>
      </c>
      <c r="F29" s="4" t="s">
        <v>166</v>
      </c>
      <c r="G29" s="4" t="s">
        <v>1636</v>
      </c>
      <c r="H29" s="236">
        <v>100031201382</v>
      </c>
      <c r="I29" s="251">
        <v>100031201382</v>
      </c>
      <c r="J29" s="229" t="s">
        <v>1671</v>
      </c>
      <c r="K29" s="230">
        <v>488882.73</v>
      </c>
      <c r="L29" s="230">
        <v>267926.53000000003</v>
      </c>
      <c r="M29" s="229">
        <v>3.1223700000000001</v>
      </c>
      <c r="N29" s="4" t="s">
        <v>1396</v>
      </c>
      <c r="O29" s="30" t="s">
        <v>360</v>
      </c>
      <c r="P29" s="30" t="s">
        <v>360</v>
      </c>
      <c r="Q29" s="237" t="s">
        <v>2510</v>
      </c>
      <c r="R29" s="235" t="s">
        <v>2433</v>
      </c>
      <c r="S29" s="197" t="s">
        <v>1674</v>
      </c>
      <c r="T29" s="21" t="s">
        <v>1636</v>
      </c>
      <c r="U29" s="5">
        <v>220</v>
      </c>
      <c r="V29" s="228">
        <v>220</v>
      </c>
      <c r="W29" s="242" t="str">
        <f t="shared" si="0"/>
        <v>Y</v>
      </c>
      <c r="X29" s="4" t="s">
        <v>2362</v>
      </c>
      <c r="Y29" s="234" t="s">
        <v>2442</v>
      </c>
      <c r="Z29" s="4" t="s">
        <v>2501</v>
      </c>
      <c r="AA29" s="4" t="s">
        <v>2500</v>
      </c>
      <c r="AB29" s="209" t="s">
        <v>1710</v>
      </c>
      <c r="AC29" s="197" t="s">
        <v>1636</v>
      </c>
      <c r="AD29" s="210">
        <v>42551</v>
      </c>
      <c r="AE29" s="210">
        <v>42551</v>
      </c>
      <c r="AF29" s="233" t="s">
        <v>1640</v>
      </c>
      <c r="AG29" s="21" t="s">
        <v>2359</v>
      </c>
      <c r="AH29" s="209" t="s">
        <v>2474</v>
      </c>
    </row>
    <row r="30" spans="1:34" ht="45" x14ac:dyDescent="0.2">
      <c r="A30" s="4">
        <v>26</v>
      </c>
      <c r="B30" s="4" t="s">
        <v>40</v>
      </c>
      <c r="C30" s="4" t="s">
        <v>167</v>
      </c>
      <c r="D30" s="4" t="s">
        <v>168</v>
      </c>
      <c r="E30" s="4" t="s">
        <v>150</v>
      </c>
      <c r="F30" s="4" t="s">
        <v>169</v>
      </c>
      <c r="G30" s="4" t="s">
        <v>1636</v>
      </c>
      <c r="H30" s="236">
        <v>100032153865</v>
      </c>
      <c r="I30" s="251">
        <v>100032153865</v>
      </c>
      <c r="J30" s="229" t="s">
        <v>1671</v>
      </c>
      <c r="K30" s="230">
        <v>489353.2</v>
      </c>
      <c r="L30" s="230">
        <v>267916.62</v>
      </c>
      <c r="M30" s="229">
        <v>0.45309300000000002</v>
      </c>
      <c r="N30" s="4" t="s">
        <v>1396</v>
      </c>
      <c r="O30" s="30" t="s">
        <v>360</v>
      </c>
      <c r="P30" s="30" t="s">
        <v>360</v>
      </c>
      <c r="Q30" s="234" t="s">
        <v>2451</v>
      </c>
      <c r="R30" s="235" t="s">
        <v>2433</v>
      </c>
      <c r="S30" s="197" t="s">
        <v>1690</v>
      </c>
      <c r="T30" s="21"/>
      <c r="U30" s="5">
        <v>73</v>
      </c>
      <c r="V30" s="228">
        <v>73</v>
      </c>
      <c r="W30" s="242" t="str">
        <f t="shared" si="0"/>
        <v>Y</v>
      </c>
      <c r="X30" s="4" t="s">
        <v>1716</v>
      </c>
      <c r="Y30" s="234" t="s">
        <v>2442</v>
      </c>
      <c r="Z30" s="4"/>
      <c r="AA30" s="4"/>
      <c r="AB30" s="209" t="s">
        <v>1710</v>
      </c>
      <c r="AC30" s="197" t="s">
        <v>1636</v>
      </c>
      <c r="AD30" s="210">
        <v>42551</v>
      </c>
      <c r="AE30" s="210">
        <v>42551</v>
      </c>
      <c r="AF30" s="233" t="s">
        <v>1640</v>
      </c>
      <c r="AG30" s="21" t="s">
        <v>2359</v>
      </c>
      <c r="AH30" s="209" t="s">
        <v>2474</v>
      </c>
    </row>
    <row r="31" spans="1:34" ht="45" x14ac:dyDescent="0.2">
      <c r="A31" s="4">
        <v>27</v>
      </c>
      <c r="B31" s="4" t="s">
        <v>41</v>
      </c>
      <c r="C31" s="4" t="s">
        <v>1717</v>
      </c>
      <c r="D31" s="4" t="s">
        <v>171</v>
      </c>
      <c r="E31" s="4" t="s">
        <v>150</v>
      </c>
      <c r="F31" s="4" t="s">
        <v>172</v>
      </c>
      <c r="G31" s="4" t="s">
        <v>1636</v>
      </c>
      <c r="H31" s="236">
        <v>10004931434</v>
      </c>
      <c r="I31" s="251">
        <v>10004931434</v>
      </c>
      <c r="J31" s="229" t="s">
        <v>1671</v>
      </c>
      <c r="K31" s="230">
        <v>490181.41</v>
      </c>
      <c r="L31" s="230">
        <v>268930.89</v>
      </c>
      <c r="M31" s="229">
        <v>10.8758</v>
      </c>
      <c r="N31" s="4" t="s">
        <v>1396</v>
      </c>
      <c r="O31" s="30" t="s">
        <v>360</v>
      </c>
      <c r="P31" s="30" t="s">
        <v>360</v>
      </c>
      <c r="Q31" s="234" t="s">
        <v>2445</v>
      </c>
      <c r="R31" s="235" t="s">
        <v>2433</v>
      </c>
      <c r="S31" s="197" t="s">
        <v>1690</v>
      </c>
      <c r="T31" s="21"/>
      <c r="U31" s="5">
        <v>75</v>
      </c>
      <c r="V31" s="228">
        <v>75</v>
      </c>
      <c r="W31" s="242" t="str">
        <f t="shared" si="0"/>
        <v>Y</v>
      </c>
      <c r="X31" s="47"/>
      <c r="Y31" s="4"/>
      <c r="Z31" s="4"/>
      <c r="AA31" s="4"/>
      <c r="AB31" s="209" t="s">
        <v>1710</v>
      </c>
      <c r="AC31" s="197" t="s">
        <v>1636</v>
      </c>
      <c r="AD31" s="210">
        <v>42551</v>
      </c>
      <c r="AE31" s="210">
        <v>42551</v>
      </c>
      <c r="AF31" s="233" t="s">
        <v>1640</v>
      </c>
      <c r="AG31" s="21" t="s">
        <v>2359</v>
      </c>
      <c r="AH31" s="209" t="s">
        <v>2474</v>
      </c>
    </row>
    <row r="32" spans="1:34" ht="90" x14ac:dyDescent="0.2">
      <c r="A32" s="4">
        <v>28</v>
      </c>
      <c r="B32" s="4" t="s">
        <v>42</v>
      </c>
      <c r="C32" s="4" t="s">
        <v>1718</v>
      </c>
      <c r="D32" s="4" t="s">
        <v>174</v>
      </c>
      <c r="E32" s="4" t="s">
        <v>1021</v>
      </c>
      <c r="F32" s="4" t="s">
        <v>176</v>
      </c>
      <c r="G32" s="4" t="s">
        <v>1636</v>
      </c>
      <c r="H32" s="236">
        <v>10004931228</v>
      </c>
      <c r="I32" s="251">
        <v>10004931228</v>
      </c>
      <c r="J32" s="229" t="s">
        <v>1671</v>
      </c>
      <c r="K32" s="230">
        <v>491989.85</v>
      </c>
      <c r="L32" s="230">
        <v>271644.52</v>
      </c>
      <c r="M32" s="229">
        <v>1.38846</v>
      </c>
      <c r="N32" s="4" t="s">
        <v>1396</v>
      </c>
      <c r="O32" s="30" t="s">
        <v>360</v>
      </c>
      <c r="P32" s="30" t="s">
        <v>360</v>
      </c>
      <c r="Q32" s="234" t="s">
        <v>2446</v>
      </c>
      <c r="R32" s="235" t="s">
        <v>2433</v>
      </c>
      <c r="S32" s="197" t="s">
        <v>1690</v>
      </c>
      <c r="T32" s="21"/>
      <c r="U32" s="5">
        <v>30</v>
      </c>
      <c r="V32" s="228">
        <v>30</v>
      </c>
      <c r="W32" s="242" t="str">
        <f t="shared" si="0"/>
        <v>Y</v>
      </c>
      <c r="X32" s="4" t="s">
        <v>2448</v>
      </c>
      <c r="Y32" s="234" t="s">
        <v>2447</v>
      </c>
      <c r="Z32" s="4" t="s">
        <v>1719</v>
      </c>
      <c r="AA32" s="4"/>
      <c r="AB32" s="209" t="s">
        <v>1710</v>
      </c>
      <c r="AC32" s="197" t="s">
        <v>1636</v>
      </c>
      <c r="AD32" s="210">
        <v>42551</v>
      </c>
      <c r="AE32" s="210">
        <v>42551</v>
      </c>
      <c r="AF32" s="233" t="s">
        <v>1640</v>
      </c>
      <c r="AG32" s="21" t="s">
        <v>2359</v>
      </c>
      <c r="AH32" s="209" t="s">
        <v>2474</v>
      </c>
    </row>
    <row r="33" spans="1:34" s="181" customFormat="1" ht="90" x14ac:dyDescent="0.25">
      <c r="A33" s="4">
        <v>29</v>
      </c>
      <c r="B33" s="4" t="s">
        <v>43</v>
      </c>
      <c r="C33" s="4" t="s">
        <v>510</v>
      </c>
      <c r="D33" s="4" t="s">
        <v>102</v>
      </c>
      <c r="E33" s="4" t="s">
        <v>150</v>
      </c>
      <c r="F33" s="4" t="s">
        <v>179</v>
      </c>
      <c r="G33" s="4" t="s">
        <v>1636</v>
      </c>
      <c r="H33" s="236">
        <v>100032265703</v>
      </c>
      <c r="I33" s="251">
        <v>100032265703</v>
      </c>
      <c r="J33" s="229" t="s">
        <v>1671</v>
      </c>
      <c r="K33" s="230">
        <v>489355.11</v>
      </c>
      <c r="L33" s="230">
        <v>268063.18</v>
      </c>
      <c r="M33" s="229">
        <v>0.82981899999999997</v>
      </c>
      <c r="N33" s="4" t="s">
        <v>1396</v>
      </c>
      <c r="O33" s="30" t="s">
        <v>360</v>
      </c>
      <c r="P33" s="30" t="s">
        <v>360</v>
      </c>
      <c r="Q33" s="234" t="s">
        <v>2450</v>
      </c>
      <c r="R33" s="235" t="s">
        <v>2433</v>
      </c>
      <c r="S33" s="197" t="s">
        <v>1690</v>
      </c>
      <c r="T33" s="21"/>
      <c r="U33" s="5">
        <v>60</v>
      </c>
      <c r="V33" s="228">
        <v>60</v>
      </c>
      <c r="W33" s="242" t="str">
        <f t="shared" si="0"/>
        <v>Y</v>
      </c>
      <c r="X33" s="4" t="s">
        <v>2354</v>
      </c>
      <c r="Y33" s="234" t="s">
        <v>2442</v>
      </c>
      <c r="Z33" s="4"/>
      <c r="AA33" s="4"/>
      <c r="AB33" s="209" t="s">
        <v>1710</v>
      </c>
      <c r="AC33" s="197" t="s">
        <v>1636</v>
      </c>
      <c r="AD33" s="210">
        <v>42551</v>
      </c>
      <c r="AE33" s="210">
        <v>42551</v>
      </c>
      <c r="AF33" s="233" t="s">
        <v>1640</v>
      </c>
      <c r="AG33" s="21" t="s">
        <v>2359</v>
      </c>
      <c r="AH33" s="209" t="s">
        <v>2474</v>
      </c>
    </row>
    <row r="34" spans="1:34" ht="15" x14ac:dyDescent="0.25">
      <c r="Q34" s="57"/>
      <c r="AH34" s="226"/>
    </row>
    <row r="35" spans="1:34" x14ac:dyDescent="0.2">
      <c r="Q35" s="57"/>
    </row>
    <row r="36" spans="1:34" hidden="1" x14ac:dyDescent="0.2">
      <c r="Q36" s="4"/>
    </row>
    <row r="37" spans="1:34" hidden="1" x14ac:dyDescent="0.2">
      <c r="A37" s="20"/>
      <c r="B37" s="20"/>
      <c r="C37" s="20"/>
      <c r="D37" s="20"/>
      <c r="E37" s="20"/>
      <c r="F37" s="20"/>
      <c r="G37" s="20"/>
      <c r="H37" s="48"/>
      <c r="I37" s="48"/>
      <c r="J37" s="206"/>
      <c r="K37" s="207"/>
      <c r="L37" s="207"/>
      <c r="M37" s="208"/>
      <c r="N37" s="20"/>
      <c r="O37" s="30"/>
      <c r="P37" s="30"/>
      <c r="Q37" s="4"/>
      <c r="S37" s="20"/>
      <c r="T37" s="20"/>
      <c r="U37" s="20"/>
      <c r="V37" s="211"/>
      <c r="W37" s="211"/>
      <c r="X37" s="20"/>
      <c r="Y37" s="20"/>
      <c r="Z37" s="20"/>
      <c r="AA37" s="20"/>
      <c r="AB37" s="21"/>
      <c r="AC37" s="209"/>
      <c r="AD37" s="20"/>
      <c r="AE37" s="212"/>
      <c r="AF37" s="213"/>
    </row>
    <row r="38" spans="1:34" s="25" customFormat="1" hidden="1" x14ac:dyDescent="0.2">
      <c r="A38" s="52">
        <v>13</v>
      </c>
      <c r="B38" s="52" t="s">
        <v>24</v>
      </c>
      <c r="C38" s="52" t="s">
        <v>1727</v>
      </c>
      <c r="D38" s="52" t="s">
        <v>116</v>
      </c>
      <c r="E38" s="52" t="s">
        <v>117</v>
      </c>
      <c r="F38" s="52" t="s">
        <v>118</v>
      </c>
      <c r="G38" s="52" t="s">
        <v>1688</v>
      </c>
      <c r="H38" s="52"/>
      <c r="I38" s="52"/>
      <c r="J38" s="214" t="s">
        <v>1671</v>
      </c>
      <c r="K38" s="215">
        <v>494196.16</v>
      </c>
      <c r="L38" s="215">
        <v>270375.58</v>
      </c>
      <c r="M38" s="214">
        <v>0.47878599999999999</v>
      </c>
      <c r="N38" s="52"/>
      <c r="O38" s="216"/>
      <c r="P38" s="216"/>
      <c r="Q38" s="149" t="s">
        <v>1728</v>
      </c>
      <c r="R38" s="39"/>
      <c r="S38" s="52"/>
      <c r="T38" s="52"/>
      <c r="U38" s="52"/>
      <c r="V38" s="217"/>
      <c r="W38" s="217"/>
      <c r="X38" s="52"/>
      <c r="Y38" s="52" t="s">
        <v>1729</v>
      </c>
      <c r="Z38" s="52"/>
      <c r="AA38" s="52"/>
      <c r="AB38" s="218" t="s">
        <v>1692</v>
      </c>
      <c r="AC38" s="52" t="s">
        <v>1688</v>
      </c>
      <c r="AD38" s="219">
        <v>42551</v>
      </c>
      <c r="AE38" s="219">
        <v>42551</v>
      </c>
      <c r="AF38" s="220"/>
    </row>
    <row r="39" spans="1:34" hidden="1" x14ac:dyDescent="0.2">
      <c r="Q39" s="57"/>
    </row>
    <row r="40" spans="1:34" x14ac:dyDescent="0.2">
      <c r="Q40" s="57"/>
    </row>
    <row r="41" spans="1:34" x14ac:dyDescent="0.2">
      <c r="Q41" s="57"/>
    </row>
    <row r="42" spans="1:34" x14ac:dyDescent="0.2">
      <c r="Q42" s="57"/>
    </row>
    <row r="43" spans="1:34" x14ac:dyDescent="0.2">
      <c r="Q43" s="57"/>
    </row>
  </sheetData>
  <sheetProtection password="F166" sheet="1" objects="1" scenarios="1" autoFilter="0"/>
  <autoFilter ref="A4:AH33"/>
  <dataValidations count="7">
    <dataValidation type="decimal" allowBlank="1" showInputMessage="1" showErrorMessage="1" sqref="K37:L1048576 K4:L33">
      <formula1>-9999999999</formula1>
      <formula2>9999999999</formula2>
    </dataValidation>
    <dataValidation type="decimal" operator="greaterThan" allowBlank="1" showInputMessage="1" showErrorMessage="1" sqref="M37:M1048576 M4:M33">
      <formula1>0</formula1>
    </dataValidation>
    <dataValidation type="list" allowBlank="1" showInputMessage="1" showErrorMessage="1" sqref="S37:S1048576 S4:S33">
      <formula1>OwnershipStatus</formula1>
    </dataValidation>
    <dataValidation type="list" allowBlank="1" showInputMessage="1" showErrorMessage="1" sqref="N37:N1048576 N4:N33">
      <formula1>PlanningStatus</formula1>
    </dataValidation>
    <dataValidation type="list" allowBlank="1" showInputMessage="1" showErrorMessage="1" sqref="J37:J1048576 J4:J33">
      <formula1>CRS</formula1>
    </dataValidation>
    <dataValidation type="date" operator="greaterThan" allowBlank="1" showInputMessage="1" showErrorMessage="1" sqref="AE37:AF37 AD38:AE1048576 AD4:AE33">
      <formula1>36526</formula1>
    </dataValidation>
    <dataValidation type="whole" allowBlank="1" showInputMessage="1" showErrorMessage="1" sqref="H37:I1048576 H4:I33">
      <formula1>0</formula1>
      <formula2>999999999999</formula2>
    </dataValidation>
  </dataValidations>
  <hyperlinks>
    <hyperlink ref="AB5" r:id="rId1"/>
    <hyperlink ref="AB6" r:id="rId2"/>
    <hyperlink ref="AB8" r:id="rId3"/>
    <hyperlink ref="AB9" r:id="rId4"/>
    <hyperlink ref="AB10" r:id="rId5"/>
    <hyperlink ref="AB11" r:id="rId6"/>
    <hyperlink ref="AB12" r:id="rId7"/>
    <hyperlink ref="AB25" r:id="rId8"/>
    <hyperlink ref="AB26" r:id="rId9"/>
    <hyperlink ref="AB27" r:id="rId10"/>
    <hyperlink ref="AB28" r:id="rId11"/>
    <hyperlink ref="AB29" r:id="rId12"/>
    <hyperlink ref="AB30" r:id="rId13"/>
    <hyperlink ref="AB31" r:id="rId14"/>
    <hyperlink ref="AB32" r:id="rId15"/>
    <hyperlink ref="AB33" r:id="rId16"/>
    <hyperlink ref="AB38" r:id="rId17"/>
    <hyperlink ref="AB13" r:id="rId18"/>
    <hyperlink ref="AB14" r:id="rId19"/>
    <hyperlink ref="AB15" r:id="rId20"/>
    <hyperlink ref="AB16" r:id="rId21"/>
    <hyperlink ref="AB17" r:id="rId22"/>
    <hyperlink ref="AB18" r:id="rId23"/>
    <hyperlink ref="AB19" r:id="rId24"/>
    <hyperlink ref="AB20" r:id="rId25"/>
    <hyperlink ref="AB21" r:id="rId26"/>
    <hyperlink ref="AB22" r:id="rId27"/>
    <hyperlink ref="AB23" r:id="rId28"/>
    <hyperlink ref="AB24" r:id="rId29"/>
    <hyperlink ref="AB7" r:id="rId30"/>
    <hyperlink ref="Y6" r:id="rId31" display="http://www.nnjpu.org.uk/publications/docdetail.asp?docid=1323"/>
    <hyperlink ref="Y8" r:id="rId32" display="http://www.nnjpu.org.uk/publications/docdetail.asp?docid=1323"/>
    <hyperlink ref="Y5" r:id="rId33" display="http://www.nnjpu.org.uk/publications/docdetail.asp?docid=1323"/>
    <hyperlink ref="Y9" r:id="rId34" display="http://www.nnjpu.org.uk/publications/docdetail.asp?docid=1323"/>
    <hyperlink ref="Y10:Y11" r:id="rId35" display="http://www.nnjpu.org.uk/publications/docdetail.asp?docid=1323"/>
    <hyperlink ref="Y12" r:id="rId36" display="http://www.nnjpu.org.uk/publications/docdetail.asp?docid=1323"/>
    <hyperlink ref="Y18" r:id="rId37" display="http://www.nnjpu.org.uk/publications/docdetail.asp?docid=1323"/>
    <hyperlink ref="Y19" r:id="rId38" display="http://www.nnjpu.org.uk/publications/docdetail.asp?docid=1323"/>
    <hyperlink ref="Y20:Y22" r:id="rId39" display="http://www.nnjpu.org.uk/publications/docdetail.asp?docid=1323"/>
    <hyperlink ref="Y25" r:id="rId40" display="http://www.nnjpu.org.uk/publications/docdetail.asp?docid=1323"/>
    <hyperlink ref="Y26" r:id="rId41" display="http://www.nnjpu.org.uk/publications/docdetail.asp?docid=1323"/>
    <hyperlink ref="Y27" r:id="rId42" display="http://www.nnjpu.org.uk/publications/docdetail.asp?docid=1323"/>
    <hyperlink ref="Y28" r:id="rId43" display="http://www.nnjpu.org.uk/publications/docdetail.asp?docid=1323"/>
    <hyperlink ref="Y30" r:id="rId44" display="http://www.wellingborough.gov.uk/info/200132/local_development_framework/1163/town_centre_area_action_plan_development_plan_document"/>
    <hyperlink ref="Y7" r:id="rId45" display="http://www.nnjpu.org.uk/publications/docdetail.asp?docid=1323"/>
    <hyperlink ref="Y16" r:id="rId46" display="http://pawebsrv.east-northamptonshire.gov.uk/online-applications/search.do?action=simple&amp;searchType=Application"/>
    <hyperlink ref="Y17" r:id="rId47" display="http://pawebsrv.east-northamptonshire.gov.uk/online-applications/search.do?action=simple&amp;searchType=Application"/>
    <hyperlink ref="Y29" r:id="rId48" display="http://www.wellingborough.gov.uk/info/200132/local_development_framework/1163/town_centre_area_action_plan_development_plan_document"/>
    <hyperlink ref="R25" r:id="rId49" display="http://lvfusion.wellingborough.gov.uk/LocalViewWeb/Sites/inmyarea/#"/>
    <hyperlink ref="R26" r:id="rId50" display="http://lvfusion.wellingborough.gov.uk/LocalViewWeb/Sites/inmyarea/#"/>
    <hyperlink ref="R27" r:id="rId51" display="http://lvfusion.wellingborough.gov.uk/LocalViewWeb/Sites/inmyarea/#"/>
    <hyperlink ref="R28" r:id="rId52" display="http://lvfusion.wellingborough.gov.uk/LocalViewWeb/Sites/inmyarea/#"/>
    <hyperlink ref="R29" r:id="rId53" display="http://lvfusion.wellingborough.gov.uk/LocalViewWeb/Sites/inmyarea/#"/>
    <hyperlink ref="R30" r:id="rId54" display="http://lvfusion.wellingborough.gov.uk/LocalViewWeb/Sites/inmyarea/#"/>
    <hyperlink ref="R31" r:id="rId55" display="http://lvfusion.wellingborough.gov.uk/LocalViewWeb/Sites/inmyarea/#"/>
    <hyperlink ref="R32" r:id="rId56" display="http://lvfusion.wellingborough.gov.uk/LocalViewWeb/Sites/inmyarea/#"/>
    <hyperlink ref="R33" r:id="rId57" display="http://lvfusion.wellingborough.gov.uk/LocalViewWeb/Sites/inmyarea/#"/>
    <hyperlink ref="R15" r:id="rId58" display="http://lv3.east-northamptonshire.gov.uk/LocalView/Sites/localview/_x000a_"/>
    <hyperlink ref="R18" r:id="rId59" display="http://maps.kettering.gov.uk/"/>
    <hyperlink ref="R19" r:id="rId60" display="http://maps.kettering.gov.uk/"/>
    <hyperlink ref="R21" r:id="rId61" display="http://maps.kettering.gov.uk/"/>
    <hyperlink ref="R23" r:id="rId62" display="http://maps.kettering.gov.uk/"/>
    <hyperlink ref="R24" r:id="rId63" display="http://maps.kettering.gov.uk/"/>
    <hyperlink ref="Q20" r:id="rId64" display="http://www.kettering.gov.uk/planningApplication?thisWeek=0&amp;appNumber=KET%2F2014%2F0233&amp;submit=Go"/>
    <hyperlink ref="Q21" r:id="rId65" display="http://www.kettering.gov.uk/planningApplication?thisWeek=0&amp;appNumber=KET%2F2016%2F0044&amp;submit=Go "/>
    <hyperlink ref="Q22" r:id="rId66" display="http://www.kettering.gov.uk/planningApplication?thisWeek=0&amp;appNumber=KET%2F2013%2F0750&amp;submit=Go "/>
    <hyperlink ref="Q28" r:id="rId67" display="http://www.wellingborough.gov.uk/downloads/file/7155/local_plan_saved_policies_list_x000a__x000a_"/>
    <hyperlink ref="Q31" r:id="rId68" display="http://www.wellingborough.gov.uk/downloads/file/7155/local_plan_saved_policies_list_x000a__x000a_"/>
    <hyperlink ref="Q32" r:id="rId69" display="http://www.wellingborough.gov.uk/downloads/file/7155/local_plan_saved_policies_list_x000a__x000a_"/>
    <hyperlink ref="Y33" r:id="rId70" display="http://www.wellingborough.gov.uk/info/200132/local_development_framework/1163/town_centre_area_action_plan_development_plan_document"/>
    <hyperlink ref="Y32" r:id="rId71" display="http://www.wellingborough.gov.uk/downloads/file/7155/local_plan_saved_policies_list"/>
    <hyperlink ref="Q27" r:id="rId72" display="http://pawebsrv.wellingborough.gov.uk/online-applications/_x000a__x000a_Site includes the now vacant premises of George Cox Shoes plus an area of hardstanding and industrial units which are currently occupied."/>
    <hyperlink ref="Q29" r:id="rId73" display="http://pawebsrv.wellingborough.gov.uk/online-applications/"/>
    <hyperlink ref="Q33" r:id="rId74" display="http://www.wellingborough.gov.uk/info/200132/local_development_framework/1163/town_centre_area_action_plan_development_plan_document"/>
    <hyperlink ref="Q30" r:id="rId75" display="http://www.wellingborough.gov.uk/info/200132/local_development_framework/1163/town_centre_area_action_plan_development_plan_document"/>
    <hyperlink ref="Q8" r:id="rId76" display="https://publicaccess.corby.gov.uk/publicaccess/"/>
    <hyperlink ref="Q12" r:id="rId77" display="https://publicaccess.corby.gov.uk/publicaccess/"/>
    <hyperlink ref="Q10" r:id="rId78" display="https://publicaccess.corby.gov.uk/publicaccess/"/>
    <hyperlink ref="Q11" r:id="rId79" display="https://publicaccess.corby.gov.uk/publicaccess/"/>
    <hyperlink ref="Q13" r:id="rId80" display="http://pawebsrv.east-northamptonshire.gov.uk/online-applications/search.do?action=simple&amp;searchType=Application_x000a_"/>
    <hyperlink ref="Q14" r:id="rId81" display="http://pawebsrv.east-northamptonshire.gov.uk/online-applications/search.do?action=simple&amp;searchType=Application_x000a_"/>
    <hyperlink ref="Q16" r:id="rId82" display="http://pawebsrv.east-northamptonshire.gov.uk/online-applications/search.do?action=simple&amp;searchType=Application_x000a_"/>
    <hyperlink ref="Q17" r:id="rId83" display="http://pawebsrv.east-northamptonshire.gov.uk/online-applications/search.do?action=simple&amp;searchType=Application_x000a_"/>
    <hyperlink ref="Q24" r:id="rId84" display="http://www.kettering.gov.uk/planningApplication?thisWeek=0&amp;appNumber=KET%2F2013%2F0750&amp;submit=Go "/>
    <hyperlink ref="Z7" r:id="rId85" display="http://maps.northamptonshire.gov.uk/  "/>
    <hyperlink ref="Z6" r:id="rId86" display="http://maps.northamptonshire.gov.uk/  "/>
    <hyperlink ref="Z5" r:id="rId87" display="http://maps.northamptonshire.gov.uk/  "/>
    <hyperlink ref="Z9" r:id="rId88" display="http://maps.northamptonshire.gov.uk/  "/>
    <hyperlink ref="Z11" r:id="rId89" display="http://maps.northamptonshire.gov.uk/  "/>
    <hyperlink ref="Z15" r:id="rId90" display="http://maps.northamptonshire.gov.uk/  "/>
    <hyperlink ref="Z23" r:id="rId91" display="http://maps.northamptonshire.gov.uk/  "/>
    <hyperlink ref="Z24" r:id="rId92" display="http://maps.northamptonshire.gov.uk/  "/>
    <hyperlink ref="Z25" r:id="rId93" display="http://maps.northamptonshire.gov.uk/  "/>
    <hyperlink ref="Z26" r:id="rId94" display="http://maps.northamptonshire.gov.uk/  "/>
    <hyperlink ref="AA18" r:id="rId95" display="http://maps.northamptonshire.gov.uk/  "/>
    <hyperlink ref="AA19" r:id="rId96" display="http://maps.northamptonshire.gov.uk/  "/>
    <hyperlink ref="AA21" r:id="rId97" display="http://maps.northamptonshire.gov.uk/  "/>
    <hyperlink ref="AA27" r:id="rId98" display="http://maps.northamptonshire.gov.uk/  "/>
    <hyperlink ref="AH25" r:id="rId99"/>
    <hyperlink ref="AH26" r:id="rId100"/>
    <hyperlink ref="AH27" r:id="rId101"/>
    <hyperlink ref="AH28" r:id="rId102"/>
    <hyperlink ref="AH29" r:id="rId103"/>
    <hyperlink ref="AH30" r:id="rId104"/>
    <hyperlink ref="AH31" r:id="rId105"/>
    <hyperlink ref="AH32" r:id="rId106"/>
    <hyperlink ref="AH33" r:id="rId107"/>
    <hyperlink ref="AH13" r:id="rId108"/>
    <hyperlink ref="AH14" r:id="rId109"/>
    <hyperlink ref="AH15" r:id="rId110"/>
    <hyperlink ref="AH16" r:id="rId111"/>
    <hyperlink ref="AH17" r:id="rId112"/>
    <hyperlink ref="AH18" r:id="rId113"/>
    <hyperlink ref="AH19" r:id="rId114"/>
    <hyperlink ref="AH20" r:id="rId115"/>
    <hyperlink ref="AH21" r:id="rId116"/>
    <hyperlink ref="AH22" r:id="rId117"/>
    <hyperlink ref="AH23" r:id="rId118"/>
    <hyperlink ref="AH24" r:id="rId119"/>
  </hyperlinks>
  <pageMargins left="0.70866141732283472" right="0.70866141732283472" top="0.74803149606299213" bottom="0.74803149606299213" header="0.31496062992125984" footer="0.31496062992125984"/>
  <pageSetup paperSize="9" scale="14" orientation="landscape" horizontalDpi="300" verticalDpi="300" r:id="rId120"/>
  <legacyDrawing r:id="rId12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pageSetUpPr fitToPage="1"/>
  </sheetPr>
  <dimension ref="A1:B35"/>
  <sheetViews>
    <sheetView zoomScale="80" zoomScaleNormal="80" workbookViewId="0">
      <selection activeCell="A5" sqref="A5"/>
    </sheetView>
  </sheetViews>
  <sheetFormatPr defaultColWidth="9.140625" defaultRowHeight="11.25" x14ac:dyDescent="0.2"/>
  <cols>
    <col min="1" max="1" width="31.28515625" style="39" customWidth="1"/>
    <col min="2" max="2" width="154.5703125" style="39" customWidth="1"/>
    <col min="3" max="16384" width="9.140625" style="39"/>
  </cols>
  <sheetData>
    <row r="1" spans="1:2" ht="34.5" customHeight="1" thickBot="1" x14ac:dyDescent="0.25">
      <c r="A1" s="283" t="s">
        <v>2503</v>
      </c>
      <c r="B1" s="284"/>
    </row>
    <row r="2" spans="1:2" ht="12" thickBot="1" x14ac:dyDescent="0.25">
      <c r="A2" s="285" t="s">
        <v>2472</v>
      </c>
      <c r="B2" s="285"/>
    </row>
    <row r="3" spans="1:2" ht="12.75" thickTop="1" thickBot="1" x14ac:dyDescent="0.25">
      <c r="A3" s="185" t="s">
        <v>1557</v>
      </c>
      <c r="B3" s="190" t="s">
        <v>1</v>
      </c>
    </row>
    <row r="4" spans="1:2" ht="12" thickTop="1" x14ac:dyDescent="0.2">
      <c r="A4" s="174" t="s">
        <v>44</v>
      </c>
      <c r="B4" s="189" t="str">
        <f>VLOOKUP(B3,'6.Shortlisted Site Assessments'!A$4:D$38,4,0)</f>
        <v>Car Park</v>
      </c>
    </row>
    <row r="5" spans="1:2" x14ac:dyDescent="0.2">
      <c r="A5" s="174" t="s">
        <v>1650</v>
      </c>
      <c r="B5" s="189" t="str">
        <f>VLOOKUP(B3,'6.Shortlisted Site Assessments'!A$4:E$38,5,0)</f>
        <v>Pytchley Court</v>
      </c>
    </row>
    <row r="6" spans="1:2" x14ac:dyDescent="0.2">
      <c r="A6" s="53" t="s">
        <v>2463</v>
      </c>
      <c r="B6" s="131" t="str">
        <f>VLOOKUP(B3,'6.Shortlisted Site Assessments'!A$4:F$38,6,FALSE)</f>
        <v>Corby</v>
      </c>
    </row>
    <row r="7" spans="1:2" x14ac:dyDescent="0.2">
      <c r="A7" s="53" t="s">
        <v>1592</v>
      </c>
      <c r="B7" s="131" t="str">
        <f>VLOOKUP(B3,'6.Shortlisted Site Assessments'!A$3:H$38,8,0)</f>
        <v>NN17 2PL</v>
      </c>
    </row>
    <row r="8" spans="1:2" x14ac:dyDescent="0.2">
      <c r="A8" s="53" t="s">
        <v>1604</v>
      </c>
      <c r="B8" s="131" t="str">
        <f>VLOOKUP(B3,'6.Shortlisted Site Assessments'!A$4:G$38,7,FALSE)</f>
        <v>Corby Borough</v>
      </c>
    </row>
    <row r="9" spans="1:2" ht="12.75" x14ac:dyDescent="0.2">
      <c r="A9" s="53" t="s">
        <v>2477</v>
      </c>
      <c r="B9" s="275" t="s">
        <v>2529</v>
      </c>
    </row>
    <row r="10" spans="1:2" x14ac:dyDescent="0.2">
      <c r="A10" s="53" t="s">
        <v>303</v>
      </c>
      <c r="B10" s="194">
        <f>VLOOKUP(B3,'4.Register of Shortlisted Sites'!B$5:J$33,8,0)</f>
        <v>100032261466</v>
      </c>
    </row>
    <row r="11" spans="1:2" x14ac:dyDescent="0.2">
      <c r="A11" s="53" t="s">
        <v>1652</v>
      </c>
      <c r="B11" s="131" t="str">
        <f>VLOOKUP(B3,'4.Register of Shortlisted Sites'!B$5:K$33,9,FALSE)</f>
        <v>OSGB36</v>
      </c>
    </row>
    <row r="12" spans="1:2" x14ac:dyDescent="0.2">
      <c r="A12" s="53" t="s">
        <v>1653</v>
      </c>
      <c r="B12" s="131">
        <f>VLOOKUP(B3,'4.Register of Shortlisted Sites'!B$5:L$33,10,0)</f>
        <v>486899.83</v>
      </c>
    </row>
    <row r="13" spans="1:2" x14ac:dyDescent="0.2">
      <c r="A13" s="53" t="s">
        <v>1654</v>
      </c>
      <c r="B13" s="131">
        <f>VLOOKUP(B3,'4.Register of Shortlisted Sites'!B$5:M$33,11,0)</f>
        <v>289698</v>
      </c>
    </row>
    <row r="14" spans="1:2" x14ac:dyDescent="0.2">
      <c r="A14" s="53" t="s">
        <v>1655</v>
      </c>
      <c r="B14" s="131">
        <f>VLOOKUP(B3,'4.Register of Shortlisted Sites'!B5:Q33,12,0)</f>
        <v>0.37925599999999998</v>
      </c>
    </row>
    <row r="15" spans="1:2" x14ac:dyDescent="0.2">
      <c r="A15" s="53" t="s">
        <v>1656</v>
      </c>
      <c r="B15" s="239" t="str">
        <f>VLOOKUP(B3,'4.Register of Shortlisted Sites'!B5:N33,13,0)</f>
        <v>Not Permissioned</v>
      </c>
    </row>
    <row r="16" spans="1:2" ht="71.25" customHeight="1" x14ac:dyDescent="0.2">
      <c r="A16" s="174" t="s">
        <v>1658</v>
      </c>
      <c r="B16" s="239" t="str">
        <f>VLOOKUP(B3,'4.Register of Shortlisted Sites'!B$5:AG$33,16,FALSE)</f>
        <v>Previously proposed as a Housing Allocation (HA21) for 13 dwellings in the Proposed Site Specific Allocations Development Plan Document as consulted upon by Corby Borough Council in September 2009 (Saved Local Plan Policy R2).</v>
      </c>
    </row>
    <row r="17" spans="1:2" ht="77.25" customHeight="1" x14ac:dyDescent="0.2">
      <c r="A17" s="174" t="s">
        <v>1659</v>
      </c>
      <c r="B17" s="239" t="str">
        <f>VLOOKUP(B3,'4.Register of Shortlisted Sites'!B$5:S$33,17,0)</f>
        <v xml:space="preserve">See tabs '6.Shortlisted Site Assessments' and '7. Site Assessment Summaries' within this workbook for further information.
</v>
      </c>
    </row>
    <row r="18" spans="1:2" x14ac:dyDescent="0.2">
      <c r="A18" s="53" t="s">
        <v>1660</v>
      </c>
      <c r="B18" s="131" t="str">
        <f>VLOOKUP(B3,'4.Register of Shortlisted Sites'!B$5:T$33,18,0)</f>
        <v>Public Ownership</v>
      </c>
    </row>
    <row r="19" spans="1:2" x14ac:dyDescent="0.2">
      <c r="A19" s="53" t="s">
        <v>1661</v>
      </c>
      <c r="B19" s="131" t="str">
        <f>VLOOKUP(B3,'4.Register of Shortlisted Sites'!B5:U33,19,0)</f>
        <v>Corby Borough Council and Private owners</v>
      </c>
    </row>
    <row r="20" spans="1:2" x14ac:dyDescent="0.2">
      <c r="A20" s="53" t="s">
        <v>1662</v>
      </c>
      <c r="B20" s="131">
        <f>VLOOKUP(B3,'4.Register of Shortlisted Sites'!B5:U33,20,0)</f>
        <v>9</v>
      </c>
    </row>
    <row r="21" spans="1:2" x14ac:dyDescent="0.2">
      <c r="A21" s="53" t="s">
        <v>1663</v>
      </c>
      <c r="B21" s="239">
        <f>VLOOKUP(B3,'4.Register of Shortlisted Sites'!B$5:X$33,21,0)</f>
        <v>9</v>
      </c>
    </row>
    <row r="22" spans="1:2" ht="79.5" customHeight="1" x14ac:dyDescent="0.2">
      <c r="A22" s="174" t="s">
        <v>1664</v>
      </c>
      <c r="B22" s="239" t="str">
        <f>VLOOKUP(B3,'4.Register of Shortlisted Sites'!B$5:Y$33,23,0)</f>
        <v>Previously assessed through SHLAA as site 13</v>
      </c>
    </row>
    <row r="23" spans="1:2" ht="48" customHeight="1" x14ac:dyDescent="0.2">
      <c r="A23" s="174" t="s">
        <v>2345</v>
      </c>
      <c r="B23" s="239" t="str">
        <f>VLOOKUP(B3,'4.Register of Shortlisted Sites'!B$5:Z$33,24,0)</f>
        <v>Link to SHLAA Site Asssement Results: 
http://www.nnjpu.org.uk/publications/docdetail.asp?docid=1323</v>
      </c>
    </row>
    <row r="24" spans="1:2" ht="67.5" customHeight="1" x14ac:dyDescent="0.2">
      <c r="A24" s="174" t="s">
        <v>2346</v>
      </c>
      <c r="B24" s="239" t="str">
        <f>VLOOKUP(B3,'4.Register of Shortlisted Sites'!B$5:AA$33,25,0)</f>
        <v xml:space="preserve">See County Council map for additional details on features which may affect site:
http://maps.northamptonshire.gov.uk/  </v>
      </c>
    </row>
    <row r="25" spans="1:2" x14ac:dyDescent="0.2">
      <c r="A25" s="174" t="s">
        <v>2471</v>
      </c>
      <c r="B25" s="239">
        <f>VLOOKUP(B3,'4.Register of Shortlisted Sites'!B$5:AB$33,26,0)</f>
        <v>0</v>
      </c>
    </row>
    <row r="26" spans="1:2" x14ac:dyDescent="0.2">
      <c r="A26" s="53" t="s">
        <v>1666</v>
      </c>
      <c r="B26" s="239" t="str">
        <f>VLOOKUP(B3,'4.Register of Shortlisted Sites'!B$5:AC$33,27,0)</f>
        <v>http://opendatacommunities.org/id/district-council/corby</v>
      </c>
    </row>
    <row r="27" spans="1:2" x14ac:dyDescent="0.2">
      <c r="A27" s="53" t="s">
        <v>1667</v>
      </c>
      <c r="B27" s="243" t="str">
        <f>VLOOKUP(B3,'4.Register of Shortlisted Sites'!B$5:AD$33,28,0)</f>
        <v>Corby Borough Council</v>
      </c>
    </row>
    <row r="28" spans="1:2" x14ac:dyDescent="0.2">
      <c r="A28" s="53" t="s">
        <v>1668</v>
      </c>
      <c r="B28" s="243">
        <f>VLOOKUP(B3,'4.Register of Shortlisted Sites'!B$5:AE$33,29,0)</f>
        <v>42551</v>
      </c>
    </row>
    <row r="29" spans="1:2" x14ac:dyDescent="0.2">
      <c r="A29" s="53" t="s">
        <v>1669</v>
      </c>
      <c r="B29" s="243">
        <f>VLOOKUP(B3,'4.Register of Shortlisted Sites'!B$5:AF$33,30,0)</f>
        <v>42551</v>
      </c>
    </row>
    <row r="30" spans="1:2" x14ac:dyDescent="0.2">
      <c r="A30" s="53" t="s">
        <v>2336</v>
      </c>
      <c r="B30" s="239">
        <f>VLOOKUP(B3,'4.Register of Shortlisted Sites'!B$5:AG$33,31,0)</f>
        <v>13</v>
      </c>
    </row>
    <row r="31" spans="1:2" s="84" customFormat="1" ht="33.75" customHeight="1" x14ac:dyDescent="0.2">
      <c r="A31" s="174" t="s">
        <v>1641</v>
      </c>
      <c r="B31" s="260" t="str">
        <f>VLOOKUP(B3,'4.Register of Shortlisted Sites'!B$5:AH$33,32,0)</f>
        <v xml:space="preserve">This site has been identifed through a process developed to identify sites for a Pilot Brownfield Register for the North Northamptonshire area. Unless already benefitting from an existing consent for housing-led development (locally defined as extant planning permissions or local plan allocation), identification of a site on this register does NOT constitute Permission in Principle at the current time. </v>
      </c>
    </row>
    <row r="32" spans="1:2" s="84" customFormat="1" x14ac:dyDescent="0.2">
      <c r="A32" s="53" t="s">
        <v>2473</v>
      </c>
      <c r="B32" s="20" t="str">
        <f>VLOOKUP(B3,'4.Register of Shortlisted Sites'!B$5:AH$33,33,0)</f>
        <v>n/a</v>
      </c>
    </row>
    <row r="33" spans="1:2" x14ac:dyDescent="0.2">
      <c r="A33" s="45"/>
    </row>
    <row r="34" spans="1:2" x14ac:dyDescent="0.2">
      <c r="A34" s="45"/>
    </row>
    <row r="35" spans="1:2" x14ac:dyDescent="0.2">
      <c r="A35" s="60" t="s">
        <v>1560</v>
      </c>
      <c r="B35" s="191">
        <f ca="1">TODAY()</f>
        <v>42793</v>
      </c>
    </row>
  </sheetData>
  <sheetProtection password="F166" sheet="1" objects="1" scenarios="1"/>
  <mergeCells count="2">
    <mergeCell ref="A1:B1"/>
    <mergeCell ref="A2:B2"/>
  </mergeCells>
  <hyperlinks>
    <hyperlink ref="B9" r:id="rId1"/>
  </hyperlinks>
  <pageMargins left="0.70866141732283472" right="0.70866141732283472" top="0.74803149606299213" bottom="0.74803149606299213" header="0.31496062992125984" footer="0.31496062992125984"/>
  <pageSetup paperSize="9" scale="68" orientation="landscape" r:id="rId2"/>
  <headerFooter>
    <oddHeader>&amp;CNorth Northamptonshire Pilot Brownfield Register 2016: Tab 5. Shortlised Site Details</oddHeader>
  </headerFooter>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4"/>
  </sheetPr>
  <dimension ref="A1:AG38"/>
  <sheetViews>
    <sheetView zoomScale="80" zoomScaleNormal="80" workbookViewId="0">
      <pane ySplit="3" topLeftCell="A4" activePane="bottomLeft" state="frozen"/>
      <selection activeCell="P1" sqref="P1"/>
      <selection pane="bottomLeft" activeCell="D3" sqref="D3"/>
    </sheetView>
  </sheetViews>
  <sheetFormatPr defaultColWidth="8.85546875" defaultRowHeight="11.25" x14ac:dyDescent="0.2"/>
  <cols>
    <col min="1" max="1" width="8.42578125" style="39" bestFit="1" customWidth="1"/>
    <col min="2" max="2" width="18.140625" style="39" hidden="1" customWidth="1"/>
    <col min="3" max="3" width="9.140625" style="39" hidden="1" customWidth="1"/>
    <col min="4" max="4" width="28.85546875" style="39" bestFit="1" customWidth="1"/>
    <col min="5" max="5" width="16.85546875" style="39" bestFit="1" customWidth="1"/>
    <col min="6" max="6" width="11.7109375" style="39" bestFit="1" customWidth="1"/>
    <col min="7" max="7" width="17.85546875" style="39" bestFit="1" customWidth="1"/>
    <col min="8" max="8" width="9.140625" style="39" bestFit="1" customWidth="1"/>
    <col min="9" max="10" width="8.7109375" style="39" bestFit="1" customWidth="1"/>
    <col min="11" max="11" width="7.85546875" style="39" bestFit="1" customWidth="1"/>
    <col min="12" max="12" width="12.5703125" style="39" customWidth="1"/>
    <col min="13" max="13" width="11.85546875" style="39" customWidth="1"/>
    <col min="14" max="14" width="15.28515625" style="39" customWidth="1"/>
    <col min="15" max="15" width="17.7109375" style="39" customWidth="1"/>
    <col min="16" max="16" width="8.28515625" style="39" customWidth="1"/>
    <col min="17" max="17" width="9.42578125" style="39" customWidth="1"/>
    <col min="18" max="18" width="9.42578125" style="39" bestFit="1" customWidth="1"/>
    <col min="19" max="19" width="14.140625" style="39" customWidth="1"/>
    <col min="20" max="20" width="7.85546875" style="39" bestFit="1" customWidth="1"/>
    <col min="21" max="21" width="15.28515625" style="39" customWidth="1"/>
    <col min="22" max="22" width="17.28515625" style="39" bestFit="1" customWidth="1"/>
    <col min="23" max="23" width="14.28515625" style="39" bestFit="1" customWidth="1"/>
    <col min="24" max="24" width="15.85546875" style="39" bestFit="1" customWidth="1"/>
    <col min="25" max="25" width="14.85546875" style="39" bestFit="1" customWidth="1"/>
    <col min="26" max="26" width="16.7109375" style="39" bestFit="1" customWidth="1"/>
    <col min="27" max="27" width="14" style="39" bestFit="1" customWidth="1"/>
    <col min="28" max="28" width="7.42578125" style="39" bestFit="1" customWidth="1"/>
    <col min="29" max="29" width="15" style="39" hidden="1" customWidth="1"/>
    <col min="30" max="30" width="91.140625" style="181" bestFit="1" customWidth="1"/>
    <col min="31" max="31" width="54.42578125" style="39" bestFit="1" customWidth="1"/>
    <col min="32" max="32" width="7.28515625" style="39" hidden="1" customWidth="1"/>
    <col min="33" max="33" width="0" style="39" hidden="1" customWidth="1"/>
    <col min="34" max="16384" width="8.85546875" style="39"/>
  </cols>
  <sheetData>
    <row r="1" spans="1:33" x14ac:dyDescent="0.2">
      <c r="A1" s="176">
        <v>1</v>
      </c>
      <c r="B1" s="176">
        <v>2</v>
      </c>
      <c r="C1" s="176">
        <v>3</v>
      </c>
      <c r="D1" s="176">
        <v>4</v>
      </c>
      <c r="E1" s="176">
        <v>5</v>
      </c>
      <c r="F1" s="176">
        <v>6</v>
      </c>
      <c r="G1" s="176">
        <v>7</v>
      </c>
      <c r="H1" s="176">
        <v>8</v>
      </c>
      <c r="I1" s="176">
        <v>9</v>
      </c>
      <c r="J1" s="176">
        <v>10</v>
      </c>
      <c r="K1" s="176">
        <v>11</v>
      </c>
      <c r="L1" s="176">
        <v>12</v>
      </c>
      <c r="M1" s="176">
        <v>13</v>
      </c>
      <c r="N1" s="176">
        <v>14</v>
      </c>
      <c r="O1" s="176">
        <v>15</v>
      </c>
      <c r="P1" s="176">
        <v>16</v>
      </c>
      <c r="Q1" s="176">
        <v>17</v>
      </c>
      <c r="R1" s="176">
        <v>18</v>
      </c>
      <c r="S1" s="176">
        <v>19</v>
      </c>
      <c r="T1" s="176">
        <v>20</v>
      </c>
      <c r="U1" s="176">
        <v>21</v>
      </c>
      <c r="V1" s="176">
        <v>22</v>
      </c>
      <c r="W1" s="176">
        <v>23</v>
      </c>
      <c r="X1" s="176">
        <v>24</v>
      </c>
      <c r="Y1" s="176">
        <v>25</v>
      </c>
      <c r="Z1" s="176">
        <v>26</v>
      </c>
      <c r="AA1" s="176">
        <v>27</v>
      </c>
      <c r="AB1" s="176">
        <v>28</v>
      </c>
      <c r="AC1" s="176">
        <v>29</v>
      </c>
      <c r="AD1" s="176">
        <v>30</v>
      </c>
      <c r="AE1" s="39">
        <v>31</v>
      </c>
    </row>
    <row r="2" spans="1:33" ht="15.75" x14ac:dyDescent="0.2">
      <c r="A2" s="286" t="s">
        <v>2504</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row>
    <row r="3" spans="1:33" ht="158.25" x14ac:dyDescent="0.2">
      <c r="A3" s="177" t="s">
        <v>0</v>
      </c>
      <c r="B3" s="1" t="s">
        <v>1401</v>
      </c>
      <c r="C3" s="1" t="s">
        <v>1555</v>
      </c>
      <c r="D3" s="177" t="s">
        <v>44</v>
      </c>
      <c r="E3" s="177" t="s">
        <v>45</v>
      </c>
      <c r="F3" s="177" t="s">
        <v>46</v>
      </c>
      <c r="G3" s="177" t="s">
        <v>180</v>
      </c>
      <c r="H3" s="177" t="s">
        <v>50</v>
      </c>
      <c r="I3" s="177" t="s">
        <v>52</v>
      </c>
      <c r="J3" s="177" t="s">
        <v>53</v>
      </c>
      <c r="K3" s="177" t="s">
        <v>54</v>
      </c>
      <c r="L3" s="177" t="s">
        <v>1579</v>
      </c>
      <c r="M3" s="177" t="s">
        <v>1562</v>
      </c>
      <c r="N3" s="177" t="s">
        <v>1563</v>
      </c>
      <c r="O3" s="177" t="s">
        <v>1564</v>
      </c>
      <c r="P3" s="177" t="s">
        <v>1565</v>
      </c>
      <c r="Q3" s="177" t="s">
        <v>1566</v>
      </c>
      <c r="R3" s="177" t="s">
        <v>1567</v>
      </c>
      <c r="S3" s="177" t="s">
        <v>1568</v>
      </c>
      <c r="T3" s="177" t="s">
        <v>1569</v>
      </c>
      <c r="U3" s="177" t="s">
        <v>1570</v>
      </c>
      <c r="V3" s="177" t="s">
        <v>1580</v>
      </c>
      <c r="W3" s="177" t="s">
        <v>1572</v>
      </c>
      <c r="X3" s="177" t="s">
        <v>1573</v>
      </c>
      <c r="Y3" s="177" t="s">
        <v>1574</v>
      </c>
      <c r="Z3" s="177" t="s">
        <v>1575</v>
      </c>
      <c r="AA3" s="177" t="s">
        <v>1576</v>
      </c>
      <c r="AB3" s="177" t="s">
        <v>1581</v>
      </c>
      <c r="AC3" s="20" t="s">
        <v>1578</v>
      </c>
      <c r="AD3" s="177" t="s">
        <v>2308</v>
      </c>
      <c r="AE3" s="177" t="s">
        <v>1641</v>
      </c>
      <c r="AF3" s="25" t="s">
        <v>2480</v>
      </c>
      <c r="AG3" s="39" t="s">
        <v>2527</v>
      </c>
    </row>
    <row r="4" spans="1:33" ht="123.75" x14ac:dyDescent="0.2">
      <c r="A4" s="4" t="s">
        <v>1</v>
      </c>
      <c r="B4" s="149">
        <f>VLOOKUP(A4,'criteria 1 Policy 11'!A$2:P$44,16,FALSE)</f>
        <v>0</v>
      </c>
      <c r="C4" s="149" t="s">
        <v>1270</v>
      </c>
      <c r="D4" s="4" t="s">
        <v>47</v>
      </c>
      <c r="E4" s="4" t="s">
        <v>48</v>
      </c>
      <c r="F4" s="5" t="s">
        <v>49</v>
      </c>
      <c r="G4" s="4" t="s">
        <v>1600</v>
      </c>
      <c r="H4" s="5" t="s">
        <v>51</v>
      </c>
      <c r="I4" s="5">
        <v>486899.83</v>
      </c>
      <c r="J4" s="5">
        <v>289698</v>
      </c>
      <c r="K4" s="5">
        <v>0.37925599999999998</v>
      </c>
      <c r="L4" s="27" t="str">
        <f>VLOOKUP(A4,'criteria 1 Policy 11'!A$2:K$44,11,FALSE)</f>
        <v>1.1 Located within a Growth Town or within a Sustainable Urban Extension as identified in the Joint Core Strategy</v>
      </c>
      <c r="M4" s="27" t="str">
        <f>VLOOKUP(A4,'Criteria 2 open space'!A$2:J$44,10,0)</f>
        <v>2.1 Not within Local Plan zoned recreational open space (i.e. no impact)</v>
      </c>
      <c r="N4" s="27" t="str">
        <f>VLOOKUP(A4,'NCC Highways Criteria 3'!A$2:K$44,11,FALSE)</f>
        <v xml:space="preserve">3.1 There is an existing highway access to the site which would require minimal or no mitigation </v>
      </c>
      <c r="O4" s="27" t="str">
        <f>VLOOKUP(A4,'Env Health Crit 4'!A$2:J$44,10,FALSE)</f>
        <v>4.1 Unlikely</v>
      </c>
      <c r="P4" s="31" t="str">
        <f>VLOOKUP(A4,'criteria 5'!A$2:K$44,11,FALSE)</f>
        <v>5.2 The site has physical constraints that can be mitigated (e.g. TPOS, existing buildings)</v>
      </c>
      <c r="Q4" s="31" t="str">
        <f>VLOOKUP(A4,'NCC Flood Crit 6'!A$3:J$45,10,FALSE)</f>
        <v>6.2 Moderate flood risk and will require some mitigation</v>
      </c>
      <c r="R4" s="31" t="str">
        <f>VLOOKUP(A4,'Design Criteria 7'!A$2:J$44,10,FALSE)</f>
        <v>7.2 The development of the site for housing would have a neutral effect on the existing form and character of the town</v>
      </c>
      <c r="S4" s="31" t="str">
        <f>VLOOKUP(A4,'Design Criteria 8'!A$2:J$44,10,FALSE)</f>
        <v>8.2 Development of the site would not result in the loss of open space or land which is significant to the character, form or setting of the settlement (e.g. development of LGS land)</v>
      </c>
      <c r="T4" s="31" t="str">
        <f>VLOOKUP(A4,'criteria 9'!A$2:L$44,12,FALSE)</f>
        <v>9.2 Development would have no effect on any heritage assets</v>
      </c>
      <c r="U4" s="27" t="str">
        <f>VLOOKUP(A4,'NCC Archaeology Crit 10'!A$2:J$44,10,FALSE)</f>
        <v>10.1 Site has no archaeology or archaeological activity or the site has had archaeology excavated in advance of current buildings or previous quarrying practices</v>
      </c>
      <c r="V4" s="29" t="str">
        <f>VLOOKUP(A4,'NBRC Crit 11'!A$2:J$44,10,0)</f>
        <v>11.3 Site is in an area of moderate to high value/potential for biodiversity in relation to designated wildlife sites. Mitigation and/or management plans will probably need to form part of any development proposals</v>
      </c>
      <c r="W4" s="27" t="str">
        <f>VLOOKUP(A4,'Env Health Crit 12'!A$2:J$44,10,FALSE)</f>
        <v xml:space="preserve">12.1 &gt; 1km away from any source of noise (trunk road, railway or other major source) </v>
      </c>
      <c r="X4" s="31" t="str">
        <f>VLOOKUP(A4,'Env Health Crit 13'!A$2:N$44,14,FALSE)</f>
        <v>13.1 Not within a specified consultation zone or proximity of a notifiable or permitted installation (Health and Safety Executive, Local Authority and Environment Agency).</v>
      </c>
      <c r="Y4" s="27" t="str">
        <f>VLOOKUP(A4,'Env Health Crit 14'!A$2:J$44,10,FALSE)</f>
        <v>14.1 Not within Air Quality Management Area</v>
      </c>
      <c r="Z4" s="29" t="str">
        <f>VLOOKUP(A4,'criteria 15'!A$2:K$44,11,FALSE)</f>
        <v>15.3 The site is within a mixed use area</v>
      </c>
      <c r="AA4" s="27" t="str">
        <f>VLOOKUP(A4,'criteria 16'!A$2:K$44,11,FALSE)</f>
        <v xml:space="preserve">16.1 The site is held by a developer or landowner willing to develop or the site already has planning permission </v>
      </c>
      <c r="AB4" s="27" t="str">
        <f>VLOOKUP(A4,'criteria 17'!A$2:L$44,12,0)</f>
        <v>17.1 Low</v>
      </c>
      <c r="AC4" s="21" t="s">
        <v>360</v>
      </c>
      <c r="AD4" s="21" t="s">
        <v>284</v>
      </c>
      <c r="AE4" s="21" t="s">
        <v>1642</v>
      </c>
      <c r="AG4" s="39" t="s">
        <v>360</v>
      </c>
    </row>
    <row r="5" spans="1:33" ht="123.75" x14ac:dyDescent="0.2">
      <c r="A5" s="4" t="s">
        <v>2</v>
      </c>
      <c r="B5" s="149">
        <f>VLOOKUP(A5,'criteria 1 Policy 11'!A$2:P$44,16,FALSE)</f>
        <v>0</v>
      </c>
      <c r="C5" s="149" t="s">
        <v>1270</v>
      </c>
      <c r="D5" s="4" t="s">
        <v>55</v>
      </c>
      <c r="E5" s="4" t="s">
        <v>56</v>
      </c>
      <c r="F5" s="5" t="s">
        <v>49</v>
      </c>
      <c r="G5" s="4" t="s">
        <v>1600</v>
      </c>
      <c r="H5" s="5" t="s">
        <v>57</v>
      </c>
      <c r="I5" s="5">
        <v>487568.06</v>
      </c>
      <c r="J5" s="5">
        <v>290137.73</v>
      </c>
      <c r="K5" s="5">
        <v>0.28341300000000003</v>
      </c>
      <c r="L5" s="27" t="str">
        <f>VLOOKUP(A5,'criteria 1 Policy 11'!A$2:K$44,11,FALSE)</f>
        <v>1.1 Located within a Growth Town or within a Sustainable Urban Extension as identified in the Joint Core Strategy</v>
      </c>
      <c r="M5" s="27" t="str">
        <f>VLOOKUP(A5,'Criteria 2 open space'!A$2:J$44,10,0)</f>
        <v>2.1 Not within Local Plan zoned recreational open space (i.e. no impact)</v>
      </c>
      <c r="N5" s="29" t="str">
        <f>VLOOKUP(A5,'NCC Highways Criteria 3'!A$2:K$44,11,FALSE)</f>
        <v xml:space="preserve">3.3 Highway access is constrained but could be achieved with mitigation </v>
      </c>
      <c r="O5" s="27" t="str">
        <f>VLOOKUP(A5,'Env Health Crit 4'!A$2:J$44,10,FALSE)</f>
        <v>4.1 Unlikely</v>
      </c>
      <c r="P5" s="31" t="str">
        <f>VLOOKUP(A5,'criteria 5'!A$2:K$44,11,FALSE)</f>
        <v>5.2 The site has physical constraints that can be mitigated (e.g. TPOS, existing buildings)</v>
      </c>
      <c r="Q5" s="27" t="str">
        <f>VLOOKUP(A5,'NCC Flood Crit 6'!A$3:J$45,10,FALSE)</f>
        <v xml:space="preserve">6.1 Minimal flood risk and no need for mitigation </v>
      </c>
      <c r="R5" s="31" t="str">
        <f>VLOOKUP(A5,'Design Criteria 7'!A$2:J$44,10,FALSE)</f>
        <v>7.2 The development of the site for housing would have a neutral effect on the existing form and character of the town</v>
      </c>
      <c r="S5" s="31" t="str">
        <f>VLOOKUP(A5,'Design Criteria 8'!A$2:J$44,10,FALSE)</f>
        <v>8.2 Development of the site would not result in the loss of open space or land which is significant to the character, form or setting of the settlement (e.g. development of LGS land)</v>
      </c>
      <c r="T5" s="31" t="str">
        <f>VLOOKUP(A5,'criteria 9'!A$2:L$44,12,FALSE)</f>
        <v>9.2 Development would have no effect on any heritage assets</v>
      </c>
      <c r="U5" s="27" t="str">
        <f>VLOOKUP(A5,'NCC Archaeology Crit 10'!A$2:J$44,10,FALSE)</f>
        <v>10.1 Site has no archaeology or archaeological activity or the site has had archaeology excavated in advance of current buildings or previous quarrying practices</v>
      </c>
      <c r="V5" s="31" t="str">
        <f>VLOOKUP(A5,'NBRC Crit 11'!A$2:J$44,10,0)</f>
        <v>11.2 Site is within an area of low-moderate potential for biodiversity based on location although certain features may be important and should be retained/enhanced where practicable</v>
      </c>
      <c r="W5" s="31" t="str">
        <f>VLOOKUP(A5,'Env Health Crit 12'!A$2:J$44,10,FALSE)</f>
        <v>12.2 &gt; 100m but &lt; 1km from any source of noise (trunk road, railway or other major source)</v>
      </c>
      <c r="X5" s="31" t="str">
        <f>VLOOKUP(A5,'Env Health Crit 13'!A$2:N$44,14,FALSE)</f>
        <v>13.1 Not within a specified consultation zone or proximity of a notifiable or permitted installation (Health and Safety Executive, Local Authority and Environment Agency).</v>
      </c>
      <c r="Y5" s="27" t="str">
        <f>VLOOKUP(A5,'Env Health Crit 14'!A$2:J$44,10,FALSE)</f>
        <v>14.1 Not within Air Quality Management Area</v>
      </c>
      <c r="Z5" s="27" t="str">
        <f>VLOOKUP(A5,'criteria 15'!A$2:K$44,11,FALSE)</f>
        <v>15.2 The site is within a predominantly residential area and therefore likely to have good residential amenity</v>
      </c>
      <c r="AA5" s="27" t="str">
        <f>VLOOKUP(A5,'criteria 16'!A$2:K$44,11,FALSE)</f>
        <v xml:space="preserve">16.1 The site is held by a developer or landowner willing to develop or the site already has planning permission </v>
      </c>
      <c r="AB5" s="27" t="str">
        <f>VLOOKUP(A5,'criteria 17'!A$2:L$44,12,0)</f>
        <v>17.1 Low</v>
      </c>
      <c r="AC5" s="21" t="s">
        <v>360</v>
      </c>
      <c r="AD5" s="21" t="s">
        <v>284</v>
      </c>
      <c r="AE5" s="21" t="s">
        <v>1642</v>
      </c>
      <c r="AG5" s="39" t="s">
        <v>360</v>
      </c>
    </row>
    <row r="6" spans="1:33" ht="146.25" x14ac:dyDescent="0.2">
      <c r="A6" s="4" t="s">
        <v>4</v>
      </c>
      <c r="B6" s="149">
        <f>VLOOKUP(A6,'criteria 1 Policy 11'!A$2:P$44,16,FALSE)</f>
        <v>0</v>
      </c>
      <c r="C6" s="149" t="s">
        <v>1270</v>
      </c>
      <c r="D6" s="4" t="s">
        <v>1607</v>
      </c>
      <c r="E6" s="4" t="s">
        <v>1606</v>
      </c>
      <c r="F6" s="5" t="s">
        <v>49</v>
      </c>
      <c r="G6" s="4" t="s">
        <v>1600</v>
      </c>
      <c r="H6" s="5" t="s">
        <v>62</v>
      </c>
      <c r="I6" s="5">
        <v>487035.92</v>
      </c>
      <c r="J6" s="5">
        <v>287221.71000000002</v>
      </c>
      <c r="K6" s="5">
        <v>0.41953200000000002</v>
      </c>
      <c r="L6" s="27" t="str">
        <f>VLOOKUP(A6,'criteria 1 Policy 11'!A$2:K$44,11,FALSE)</f>
        <v>1.1 Located within a Growth Town or within a Sustainable Urban Extension as identified in the Joint Core Strategy</v>
      </c>
      <c r="M6" s="27" t="str">
        <f>VLOOKUP(A6,'Criteria 2 open space'!A$2:J$44,10,0)</f>
        <v>2.1 Not within Local Plan zoned recreational open space (i.e. no impact)</v>
      </c>
      <c r="N6" s="29" t="str">
        <f>VLOOKUP(A6,'NCC Highways Criteria 3'!A$2:K$44,11,FALSE)</f>
        <v xml:space="preserve">3.3 Highway access is constrained but could be achieved with mitigation </v>
      </c>
      <c r="O6" s="29" t="str">
        <f>VLOOKUP(A6,'Env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6" s="31" t="str">
        <f>VLOOKUP(A6,'criteria 5'!A$2:K$44,11,FALSE)</f>
        <v>5.2 The site has physical constraints that can be mitigated (e.g. TPOS, existing buildings)</v>
      </c>
      <c r="Q6" s="27" t="str">
        <f>VLOOKUP(A6,'NCC Flood Crit 6'!A$3:J$45,10,FALSE)</f>
        <v xml:space="preserve">6.1 Minimal flood risk and no need for mitigation </v>
      </c>
      <c r="R6" s="31" t="str">
        <f>VLOOKUP(A6,'Design Criteria 7'!A$2:J$44,10,FALSE)</f>
        <v>7.2 The development of the site for housing would have a neutral effect on the existing form and character of the town</v>
      </c>
      <c r="S6" s="31" t="str">
        <f>VLOOKUP(A6,'Design Criteria 8'!A$2:J$44,10,FALSE)</f>
        <v>8.2 Development of the site would not result in the loss of open space or land which is significant to the character, form or setting of the settlement (e.g. development of LGS land)</v>
      </c>
      <c r="T6" s="31" t="str">
        <f>VLOOKUP(A6,'criteria 9'!A$2:L$44,12,FALSE)</f>
        <v>9.2 Development would have no effect on any heritage assets</v>
      </c>
      <c r="U6" s="31" t="str">
        <f>VLOOKUP(A6,'NCC Archaeology Crit 10'!A$2:J$44,10,FALSE)</f>
        <v>10.2 No known archaeology or archaeological activity. Site may have some potential for activity but the area has never been archaeologically investigated</v>
      </c>
      <c r="V6" s="29" t="str">
        <f>VLOOKUP(A6,'NBRC Crit 11'!A$2:J$44,10,0)</f>
        <v>11.3 Site is in an area of moderate to high value/potential for biodiversity in relation to designated wildlife sites. Mitigation and/or management plans will probably need to form part of any development proposals</v>
      </c>
      <c r="W6" s="27" t="str">
        <f>VLOOKUP(A6,'Env Health Crit 12'!A$2:J$44,10,FALSE)</f>
        <v xml:space="preserve">12.1 &gt; 1km away from any source of noise (trunk road, railway or other major source) </v>
      </c>
      <c r="X6" s="31" t="str">
        <f>VLOOKUP(A6,'Env Health Crit 13'!A$2:N$44,14,FALSE)</f>
        <v>13.1 Not within a specified consultation zone or proximity of a notifiable or permitted installation (Health and Safety Executive, Local Authority and Environment Agency).</v>
      </c>
      <c r="Y6" s="27" t="str">
        <f>VLOOKUP(A6,'Env Health Crit 14'!A$2:J$44,10,FALSE)</f>
        <v>14.1 Not within Air Quality Management Area</v>
      </c>
      <c r="Z6" s="27" t="str">
        <f>VLOOKUP(A6,'criteria 15'!A$2:K$44,11,FALSE)</f>
        <v>15.2 The site is within a predominantly residential area and therefore likely to have good residential amenity</v>
      </c>
      <c r="AA6" s="27" t="str">
        <f>VLOOKUP(A6,'criteria 16'!A$2:K$44,11,FALSE)</f>
        <v xml:space="preserve">16.1 The site is held by a developer or landowner willing to develop or the site already has planning permission </v>
      </c>
      <c r="AB6" s="27" t="str">
        <f>VLOOKUP(A6,'criteria 17'!A$2:L$44,12,0)</f>
        <v>17.1 Low</v>
      </c>
      <c r="AC6" s="21" t="s">
        <v>360</v>
      </c>
      <c r="AD6" s="21" t="s">
        <v>284</v>
      </c>
      <c r="AE6" s="21" t="s">
        <v>1642</v>
      </c>
      <c r="AG6" s="39" t="s">
        <v>360</v>
      </c>
    </row>
    <row r="7" spans="1:33" x14ac:dyDescent="0.2">
      <c r="A7" s="4" t="s">
        <v>6</v>
      </c>
      <c r="B7" s="149" t="str">
        <f>VLOOKUP(A7,'criteria 1 Policy 11'!A$2:P$44,16,FALSE)</f>
        <v>Y</v>
      </c>
      <c r="C7" s="149" t="s">
        <v>1252</v>
      </c>
      <c r="D7" s="4" t="s">
        <v>65</v>
      </c>
      <c r="E7" s="4" t="s">
        <v>1597</v>
      </c>
      <c r="F7" s="5" t="s">
        <v>49</v>
      </c>
      <c r="G7" s="4" t="s">
        <v>1600</v>
      </c>
      <c r="H7" s="5" t="s">
        <v>73</v>
      </c>
      <c r="I7" s="5">
        <v>486184.14</v>
      </c>
      <c r="J7" s="5">
        <v>287701.28999999998</v>
      </c>
      <c r="K7" s="5">
        <v>2.1105100000000001</v>
      </c>
      <c r="L7" s="4" t="s">
        <v>1640</v>
      </c>
      <c r="M7" s="4" t="s">
        <v>1640</v>
      </c>
      <c r="N7" s="4" t="s">
        <v>1640</v>
      </c>
      <c r="O7" s="4" t="s">
        <v>1640</v>
      </c>
      <c r="P7" s="4" t="s">
        <v>1640</v>
      </c>
      <c r="Q7" s="4" t="s">
        <v>1640</v>
      </c>
      <c r="R7" s="4" t="s">
        <v>1640</v>
      </c>
      <c r="S7" s="4" t="s">
        <v>1640</v>
      </c>
      <c r="T7" s="4" t="s">
        <v>1640</v>
      </c>
      <c r="U7" s="4" t="s">
        <v>1640</v>
      </c>
      <c r="V7" s="4" t="s">
        <v>1640</v>
      </c>
      <c r="W7" s="4" t="s">
        <v>1640</v>
      </c>
      <c r="X7" s="4" t="s">
        <v>1640</v>
      </c>
      <c r="Y7" s="4" t="s">
        <v>1640</v>
      </c>
      <c r="Z7" s="4" t="s">
        <v>1640</v>
      </c>
      <c r="AA7" s="4" t="s">
        <v>1640</v>
      </c>
      <c r="AB7" s="4" t="s">
        <v>1640</v>
      </c>
      <c r="AC7" s="21" t="s">
        <v>1624</v>
      </c>
      <c r="AD7" s="21" t="s">
        <v>1584</v>
      </c>
      <c r="AE7" s="4" t="s">
        <v>1640</v>
      </c>
      <c r="AG7" s="39" t="s">
        <v>360</v>
      </c>
    </row>
    <row r="8" spans="1:33" ht="146.25" x14ac:dyDescent="0.2">
      <c r="A8" s="4" t="s">
        <v>7</v>
      </c>
      <c r="B8" s="149">
        <f>VLOOKUP(A8,'criteria 1 Policy 11'!A$2:P$44,16,FALSE)</f>
        <v>0</v>
      </c>
      <c r="C8" s="149" t="s">
        <v>1270</v>
      </c>
      <c r="D8" s="4" t="s">
        <v>66</v>
      </c>
      <c r="E8" s="4" t="s">
        <v>1595</v>
      </c>
      <c r="F8" s="5" t="s">
        <v>49</v>
      </c>
      <c r="G8" s="4" t="s">
        <v>1600</v>
      </c>
      <c r="H8" s="5" t="s">
        <v>74</v>
      </c>
      <c r="I8" s="5">
        <v>489243.38</v>
      </c>
      <c r="J8" s="5">
        <v>288612.34000000003</v>
      </c>
      <c r="K8" s="5">
        <v>0.80570299999999995</v>
      </c>
      <c r="L8" s="27" t="str">
        <f>VLOOKUP(A8,'criteria 1 Policy 11'!A$2:K$44,11,FALSE)</f>
        <v>1.1 Located within a Growth Town or within a Sustainable Urban Extension as identified in the Joint Core Strategy</v>
      </c>
      <c r="M8" s="27" t="str">
        <f>VLOOKUP(A8,'Criteria 2 open space'!A$2:J$44,10,0)</f>
        <v>2.1 Not within Local Plan zoned recreational open space (i.e. no impact)</v>
      </c>
      <c r="N8" s="29" t="str">
        <f>VLOOKUP(A8,'NCC Highways Criteria 3'!A$2:K$44,11,FALSE)</f>
        <v xml:space="preserve">3.3 Highway access is constrained but could be achieved with mitigation </v>
      </c>
      <c r="O8" s="29" t="str">
        <f>VLOOKUP(A8,'Env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8" s="27" t="str">
        <f>VLOOKUP(A8,'criteria 5'!A$2:K$44,11,FALSE)</f>
        <v xml:space="preserve">5.1 The site has no obvious physical constraints </v>
      </c>
      <c r="Q8" s="27" t="str">
        <f>VLOOKUP(A8,'NCC Flood Crit 6'!A$3:J$45,10,FALSE)</f>
        <v xml:space="preserve">6.1 Minimal flood risk and no need for mitigation </v>
      </c>
      <c r="R8" s="27" t="str">
        <f>VLOOKUP(A8,'Design Criteria 7'!A$2:J$44,10,FALSE)</f>
        <v>7.1 The development of the site for housing would have a significant positive effect on the existing form and character of the town</v>
      </c>
      <c r="S8" s="27" t="str">
        <f>VLOOKUP(A8,'Design Criteria 8'!A$2:J$44,10,FALSE)</f>
        <v>8.1 Development of the site would be positive by creating new open space/public realm</v>
      </c>
      <c r="T8" s="31" t="str">
        <f>VLOOKUP(A8,'criteria 9'!A$2:L$44,12,FALSE)</f>
        <v>9.2 Development would have no effect on any heritage assets</v>
      </c>
      <c r="U8" s="27" t="str">
        <f>VLOOKUP(A8,'NCC Archaeology Crit 10'!A$2:J$44,10,FALSE)</f>
        <v>10.1 Site has no archaeology or archaeological activity or the site has had archaeology excavated in advance of current buildings or previous quarrying practices</v>
      </c>
      <c r="V8" s="31" t="str">
        <f>VLOOKUP(A8,'NBRC Crit 11'!A$2:J$44,10,0)</f>
        <v>11.2 Site is within an area of low-moderate potential for biodiversity based on location although certain features may be important and should be retained/enhanced where practicable</v>
      </c>
      <c r="W8" s="29" t="str">
        <f>VLOOKUP(A8,'Env Health Crit 12'!A$2:J$44,10,FALSE)</f>
        <v>12.3 &lt; 100m from any source of noise (trunk road, railway or other major source)</v>
      </c>
      <c r="X8" s="29" t="str">
        <f>VLOOKUP(A8,'Env Health Crit 13'!A$2:N$44,14,FALSE)</f>
        <v xml:space="preserve">13.2 Within the specified consultation zone of a notifiable installation – development however is unlikely to be precluded  </v>
      </c>
      <c r="Y8" s="27" t="str">
        <f>VLOOKUP(A8,'Env Health Crit 14'!A$2:J$44,10,FALSE)</f>
        <v>14.1 Not within Air Quality Management Area</v>
      </c>
      <c r="Z8" s="29" t="str">
        <f>VLOOKUP(A8,'criteria 15'!A$2:K$44,11,FALSE)</f>
        <v>15.3 The site is within a mixed use area</v>
      </c>
      <c r="AA8" s="27" t="str">
        <f>VLOOKUP(A8,'criteria 16'!A$2:K$44,11,FALSE)</f>
        <v xml:space="preserve">16.1 The site is held by a developer or landowner willing to develop or the site already has planning permission </v>
      </c>
      <c r="AB8" s="27" t="str">
        <f>VLOOKUP(A8,'criteria 17'!A$2:L$44,12,0)</f>
        <v>17.1 Low</v>
      </c>
      <c r="AC8" s="21" t="s">
        <v>360</v>
      </c>
      <c r="AD8" s="21" t="s">
        <v>284</v>
      </c>
      <c r="AE8" s="21" t="s">
        <v>1642</v>
      </c>
      <c r="AG8" s="39" t="s">
        <v>360</v>
      </c>
    </row>
    <row r="9" spans="1:33" x14ac:dyDescent="0.2">
      <c r="A9" s="4" t="s">
        <v>8</v>
      </c>
      <c r="B9" s="149" t="str">
        <f>VLOOKUP(A9,'criteria 1 Policy 11'!A$2:P$44,16,FALSE)</f>
        <v>Y</v>
      </c>
      <c r="C9" s="149" t="s">
        <v>1252</v>
      </c>
      <c r="D9" s="4" t="s">
        <v>1594</v>
      </c>
      <c r="E9" s="4" t="s">
        <v>1596</v>
      </c>
      <c r="F9" s="5" t="s">
        <v>49</v>
      </c>
      <c r="G9" s="4" t="s">
        <v>1600</v>
      </c>
      <c r="H9" s="5" t="s">
        <v>75</v>
      </c>
      <c r="I9" s="5">
        <v>486311.62</v>
      </c>
      <c r="J9" s="5">
        <v>288536.61</v>
      </c>
      <c r="K9" s="5">
        <v>3.9948100000000002</v>
      </c>
      <c r="L9" s="4" t="s">
        <v>1640</v>
      </c>
      <c r="M9" s="4" t="s">
        <v>1640</v>
      </c>
      <c r="N9" s="4" t="s">
        <v>1640</v>
      </c>
      <c r="O9" s="4" t="s">
        <v>1640</v>
      </c>
      <c r="P9" s="4" t="s">
        <v>1640</v>
      </c>
      <c r="Q9" s="4" t="s">
        <v>1640</v>
      </c>
      <c r="R9" s="4" t="s">
        <v>1640</v>
      </c>
      <c r="S9" s="4" t="s">
        <v>1640</v>
      </c>
      <c r="T9" s="4" t="s">
        <v>1640</v>
      </c>
      <c r="U9" s="4" t="s">
        <v>1640</v>
      </c>
      <c r="V9" s="4" t="s">
        <v>1640</v>
      </c>
      <c r="W9" s="4" t="s">
        <v>1640</v>
      </c>
      <c r="X9" s="4" t="s">
        <v>1640</v>
      </c>
      <c r="Y9" s="4" t="s">
        <v>1640</v>
      </c>
      <c r="Z9" s="4" t="s">
        <v>1640</v>
      </c>
      <c r="AA9" s="4" t="s">
        <v>1640</v>
      </c>
      <c r="AB9" s="4" t="s">
        <v>1640</v>
      </c>
      <c r="AC9" s="21" t="s">
        <v>1624</v>
      </c>
      <c r="AD9" s="21" t="s">
        <v>1585</v>
      </c>
      <c r="AE9" s="4" t="s">
        <v>1640</v>
      </c>
      <c r="AG9" s="39" t="s">
        <v>360</v>
      </c>
    </row>
    <row r="10" spans="1:33" ht="146.25" x14ac:dyDescent="0.2">
      <c r="A10" s="4" t="s">
        <v>9</v>
      </c>
      <c r="B10" s="149">
        <f>VLOOKUP(A10,'criteria 1 Policy 11'!A$2:P$44,16,FALSE)</f>
        <v>0</v>
      </c>
      <c r="C10" s="149" t="s">
        <v>360</v>
      </c>
      <c r="D10" s="4" t="s">
        <v>69</v>
      </c>
      <c r="E10" s="4" t="s">
        <v>1598</v>
      </c>
      <c r="F10" s="5" t="s">
        <v>49</v>
      </c>
      <c r="G10" s="4" t="s">
        <v>1600</v>
      </c>
      <c r="H10" s="5" t="s">
        <v>76</v>
      </c>
      <c r="I10" s="5">
        <v>488000.75</v>
      </c>
      <c r="J10" s="5">
        <v>288724.53000000003</v>
      </c>
      <c r="K10" s="5">
        <v>0.70128599999999996</v>
      </c>
      <c r="L10" s="27" t="str">
        <f>VLOOKUP(A10,'criteria 1 Policy 11'!A$2:K$44,11,FALSE)</f>
        <v>1.1 Located within a Growth Town or within a Sustainable Urban Extension as identified in the Joint Core Strategy</v>
      </c>
      <c r="M10" s="27" t="str">
        <f>VLOOKUP(A10,'Criteria 2 open space'!A$2:J$44,10,0)</f>
        <v>2.1 Not within Local Plan zoned recreational open space (i.e. no impact)</v>
      </c>
      <c r="N10" s="31" t="str">
        <f>VLOOKUP(A10,'NCC Highways Criteria 3'!A$2:K$44,11,FALSE)</f>
        <v>3.2 Highway access could be achieved with minimal mitigation</v>
      </c>
      <c r="O10" s="29" t="str">
        <f>VLOOKUP(A10,'Env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0" s="31" t="str">
        <f>VLOOKUP(A10,'criteria 5'!A$2:K$44,11,FALSE)</f>
        <v>5.2 The site has physical constraints that can be mitigated (e.g. TPOS, existing buildings)</v>
      </c>
      <c r="Q10" s="27" t="str">
        <f>VLOOKUP(A10,'NCC Flood Crit 6'!A$3:J$45,10,FALSE)</f>
        <v xml:space="preserve">6.1 Minimal flood risk and no need for mitigation </v>
      </c>
      <c r="R10" s="27" t="str">
        <f>VLOOKUP(A10,'Design Criteria 7'!A$2:J$44,10,FALSE)</f>
        <v>7.1 The development of the site for housing would have a significant positive effect on the existing form and character of the town</v>
      </c>
      <c r="S10" s="27" t="str">
        <f>VLOOKUP(A10,'Design Criteria 8'!A$2:J$44,10,FALSE)</f>
        <v>8.1 Development of the site would be positive by creating new open space/public realm</v>
      </c>
      <c r="T10" s="31" t="str">
        <f>VLOOKUP(A10,'criteria 9'!A$2:L$44,12,FALSE)</f>
        <v>9.2 Development would have no effect on any heritage assets</v>
      </c>
      <c r="U10" s="27" t="str">
        <f>VLOOKUP(A10,'NCC Archaeology Crit 10'!A$2:J$44,10,FALSE)</f>
        <v>10.1 Site has no archaeology or archaeological activity or the site has had archaeology excavated in advance of current buildings or previous quarrying practices</v>
      </c>
      <c r="V10" s="29" t="str">
        <f>VLOOKUP(A10,'NBRC Crit 11'!A$2:J$44,10,0)</f>
        <v>11.3 Site is in an area of moderate to high value/potential for biodiversity in relation to designated wildlife sites. Mitigation and/or management plans will probably need to form part of any development proposals</v>
      </c>
      <c r="W10" s="58" t="str">
        <f>VLOOKUP(A10,'Env Health Crit 12'!A$2:J$44,10,FALSE)</f>
        <v xml:space="preserve">12.1 &gt; 1km away from any source of noise (trunk road, railway or other major source) </v>
      </c>
      <c r="X10" s="31" t="str">
        <f>VLOOKUP(A10,'Env Health Crit 13'!A$2:N$44,14,FALSE)</f>
        <v>13.1 Not within a specified consultation zone or proximity of a notifiable or permitted installation (Health and Safety Executive, Local Authority and Environment Agency).</v>
      </c>
      <c r="Y10" s="27" t="str">
        <f>VLOOKUP(A10,'Env Health Crit 14'!A$2:J$44,10,FALSE)</f>
        <v>14.1 Not within Air Quality Management Area</v>
      </c>
      <c r="Z10" s="29" t="str">
        <f>VLOOKUP(A10,'criteria 15'!A$2:K$44,11,FALSE)</f>
        <v>15.3 The site is within a mixed use area</v>
      </c>
      <c r="AA10" s="27" t="str">
        <f>VLOOKUP(A10,'criteria 16'!A$2:K$44,11,FALSE)</f>
        <v xml:space="preserve">16.1 The site is held by a developer or landowner willing to develop or the site already has planning permission </v>
      </c>
      <c r="AB10" s="27" t="str">
        <f>VLOOKUP(A10,'criteria 17'!A$2:L$44,12,0)</f>
        <v>17.1 Low</v>
      </c>
      <c r="AC10" s="21" t="s">
        <v>360</v>
      </c>
      <c r="AD10" s="21" t="s">
        <v>284</v>
      </c>
      <c r="AE10" s="21" t="s">
        <v>1642</v>
      </c>
      <c r="AG10" s="39" t="s">
        <v>360</v>
      </c>
    </row>
    <row r="11" spans="1:33" x14ac:dyDescent="0.2">
      <c r="A11" s="4" t="s">
        <v>10</v>
      </c>
      <c r="B11" s="149" t="str">
        <f>VLOOKUP(A11,'criteria 1 Policy 11'!A$2:P$44,16,FALSE)</f>
        <v>Y</v>
      </c>
      <c r="C11" s="149" t="s">
        <v>1252</v>
      </c>
      <c r="D11" s="4" t="s">
        <v>70</v>
      </c>
      <c r="E11" s="4" t="s">
        <v>1599</v>
      </c>
      <c r="F11" s="5" t="s">
        <v>49</v>
      </c>
      <c r="G11" s="4" t="s">
        <v>1600</v>
      </c>
      <c r="H11" s="5" t="s">
        <v>77</v>
      </c>
      <c r="I11" s="5">
        <v>486108.26</v>
      </c>
      <c r="J11" s="5">
        <v>287407.74</v>
      </c>
      <c r="K11" s="5">
        <v>1.6654899999999999</v>
      </c>
      <c r="L11" s="4" t="s">
        <v>1640</v>
      </c>
      <c r="M11" s="4" t="s">
        <v>1640</v>
      </c>
      <c r="N11" s="4" t="s">
        <v>1640</v>
      </c>
      <c r="O11" s="4" t="s">
        <v>1640</v>
      </c>
      <c r="P11" s="4" t="s">
        <v>1640</v>
      </c>
      <c r="Q11" s="4" t="s">
        <v>1640</v>
      </c>
      <c r="R11" s="4" t="s">
        <v>1640</v>
      </c>
      <c r="S11" s="4" t="s">
        <v>1640</v>
      </c>
      <c r="T11" s="4" t="s">
        <v>1640</v>
      </c>
      <c r="U11" s="4" t="s">
        <v>1640</v>
      </c>
      <c r="V11" s="4" t="s">
        <v>1640</v>
      </c>
      <c r="W11" s="4" t="s">
        <v>1640</v>
      </c>
      <c r="X11" s="4" t="s">
        <v>1640</v>
      </c>
      <c r="Y11" s="4" t="s">
        <v>1640</v>
      </c>
      <c r="Z11" s="4" t="s">
        <v>1640</v>
      </c>
      <c r="AA11" s="4" t="s">
        <v>1640</v>
      </c>
      <c r="AB11" s="4" t="s">
        <v>1640</v>
      </c>
      <c r="AC11" s="21" t="s">
        <v>1624</v>
      </c>
      <c r="AD11" s="21" t="s">
        <v>1586</v>
      </c>
      <c r="AE11" s="4" t="s">
        <v>1640</v>
      </c>
      <c r="AG11" s="39" t="s">
        <v>360</v>
      </c>
    </row>
    <row r="12" spans="1:33" ht="146.25" x14ac:dyDescent="0.2">
      <c r="A12" s="5" t="s">
        <v>12</v>
      </c>
      <c r="B12" s="149">
        <f>VLOOKUP(A12,'criteria 1 Policy 11'!A$2:P$44,16,FALSE)</f>
        <v>0</v>
      </c>
      <c r="C12" s="149" t="s">
        <v>1270</v>
      </c>
      <c r="D12" s="4" t="s">
        <v>79</v>
      </c>
      <c r="E12" s="4" t="s">
        <v>80</v>
      </c>
      <c r="F12" s="5" t="s">
        <v>81</v>
      </c>
      <c r="G12" s="4" t="s">
        <v>1601</v>
      </c>
      <c r="H12" s="5" t="s">
        <v>84</v>
      </c>
      <c r="I12" s="5">
        <v>487396.51</v>
      </c>
      <c r="J12" s="5">
        <v>280288.78000000003</v>
      </c>
      <c r="K12" s="5">
        <v>0.42795100000000003</v>
      </c>
      <c r="L12" s="27" t="str">
        <f>VLOOKUP(A12,'criteria 1 Policy 11'!A$2:K$44,11,FALSE)</f>
        <v>1.1 Located within a Growth Town or within a Sustainable Urban Extension as identified in the Joint Core Strategy</v>
      </c>
      <c r="M12" s="27" t="str">
        <f>VLOOKUP(A12,'Criteria 2 open space'!A$2:J$44,10,0)</f>
        <v>2.1 Not within Local Plan zoned recreational open space (i.e. no impact)</v>
      </c>
      <c r="N12" s="27" t="str">
        <f>VLOOKUP(A12,'NCC Highways Criteria 3'!A$2:K$44,11,FALSE)</f>
        <v xml:space="preserve">3.1 There is an existing highway access to the site which would require minimal or no mitigation </v>
      </c>
      <c r="O12" s="29" t="str">
        <f>VLOOKUP(A12,'Env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2" s="27" t="str">
        <f>VLOOKUP(A12,'criteria 5'!A$2:K$44,11,FALSE)</f>
        <v xml:space="preserve">5.1 The site has no obvious physical constraints </v>
      </c>
      <c r="Q12" s="31" t="str">
        <f>VLOOKUP(A12,'NCC Flood Crit 6'!A$3:J$45,10,FALSE)</f>
        <v>6.2 Moderate flood risk and will require some mitigation</v>
      </c>
      <c r="R12" s="31" t="str">
        <f>VLOOKUP(A12,'Design Criteria 7'!A$2:J$44,10,FALSE)</f>
        <v>7.2 The development of the site for housing would have a neutral effect on the existing form and character of the town</v>
      </c>
      <c r="S12" s="31" t="str">
        <f>VLOOKUP(A12,'Design Criteria 8'!A$2:J$44,10,FALSE)</f>
        <v>8.2 Development of the site would not result in the loss of open space or land which is significant to the character, form or setting of the settlement (e.g. development of LGS land)</v>
      </c>
      <c r="T12" s="31" t="str">
        <f>VLOOKUP(A12,'criteria 9'!A$2:L$44,12,FALSE)</f>
        <v>9.2 Development would have no effect on any heritage assets</v>
      </c>
      <c r="U12" s="29" t="str">
        <f>VLOOKUP(A12,'NCC Archaeology Crit 10'!A$2:J$44,10,FALSE)</f>
        <v>10.3 Site has real potential for archaeology due to any visual features found on the land (E.g. cropmarks, significant artefact finds etc.)</v>
      </c>
      <c r="V12" s="31" t="str">
        <f>VLOOKUP(A12,'NBRC Crit 11'!A$2:J$44,10,0)</f>
        <v>11.2 Site is within an area of low-moderate potential for biodiversity based on location although certain features may be important and should be retained/enhanced where practicable</v>
      </c>
      <c r="W12" s="31" t="str">
        <f>VLOOKUP(A12,'Env Health Crit 12'!A$2:J$44,10,FALSE)</f>
        <v>12.2 &gt; 100m but &lt; 1km from any source of noise (trunk road, railway or other major source)</v>
      </c>
      <c r="X12" s="31" t="str">
        <f>VLOOKUP(A12,'Env Health Crit 13'!A$2:N$44,14,FALSE)</f>
        <v>13.1 Not within a specified consultation zone or proximity of a notifiable or permitted installation (Health and Safety Executive, Local Authority and Environment Agency).</v>
      </c>
      <c r="Y12" s="27" t="str">
        <f>VLOOKUP(A12,'Env Health Crit 14'!A$2:J$44,10,FALSE)</f>
        <v>14.1 Not within Air Quality Management Area</v>
      </c>
      <c r="Z12" s="27" t="str">
        <f>VLOOKUP(A12,'criteria 15'!A$2:K$44,11,FALSE)</f>
        <v>15.2 The site is within a predominantly residential area and therefore likely to have good residential amenity</v>
      </c>
      <c r="AA12" s="27" t="str">
        <f>VLOOKUP(A12,'criteria 16'!A$2:K$44,11,FALSE)</f>
        <v xml:space="preserve">16.1 The site is held by a developer or landowner willing to develop or the site already has planning permission </v>
      </c>
      <c r="AB12" s="27" t="str">
        <f>VLOOKUP(A12,'criteria 17'!A$2:L$44,12,0)</f>
        <v>17.1 Low</v>
      </c>
      <c r="AC12" s="21" t="s">
        <v>360</v>
      </c>
      <c r="AD12" s="21" t="s">
        <v>284</v>
      </c>
      <c r="AE12" s="21" t="s">
        <v>1642</v>
      </c>
      <c r="AG12" s="39" t="s">
        <v>360</v>
      </c>
    </row>
    <row r="13" spans="1:33" ht="146.25" x14ac:dyDescent="0.2">
      <c r="A13" s="5" t="s">
        <v>13</v>
      </c>
      <c r="B13" s="149">
        <f>VLOOKUP(A13,'criteria 1 Policy 11'!A$2:P$44,16,FALSE)</f>
        <v>0</v>
      </c>
      <c r="C13" s="149" t="s">
        <v>1270</v>
      </c>
      <c r="D13" s="4" t="s">
        <v>82</v>
      </c>
      <c r="E13" s="4" t="s">
        <v>83</v>
      </c>
      <c r="F13" s="5" t="s">
        <v>81</v>
      </c>
      <c r="G13" s="4" t="s">
        <v>1601</v>
      </c>
      <c r="H13" s="5" t="s">
        <v>85</v>
      </c>
      <c r="I13" s="5">
        <v>486593.37</v>
      </c>
      <c r="J13" s="5">
        <v>279982.45</v>
      </c>
      <c r="K13" s="5">
        <v>1.6230199999999999</v>
      </c>
      <c r="L13" s="27" t="str">
        <f>VLOOKUP(A13,'criteria 1 Policy 11'!A$2:K$44,11,FALSE)</f>
        <v>1.1 Located within a Growth Town or within a Sustainable Urban Extension as identified in the Joint Core Strategy</v>
      </c>
      <c r="M13" s="27" t="str">
        <f>VLOOKUP(A13,'Criteria 2 open space'!A$2:J$44,10,0)</f>
        <v>2.1 Not within Local Plan zoned recreational open space (i.e. no impact)</v>
      </c>
      <c r="N13" s="29" t="str">
        <f>VLOOKUP(A13,'NCC Highways Criteria 3'!A$2:K$44,11,FALSE)</f>
        <v xml:space="preserve">3.3 Highway access is constrained but could be achieved with mitigation </v>
      </c>
      <c r="O13" s="29" t="str">
        <f>VLOOKUP(A13,'Env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3" s="31" t="str">
        <f>VLOOKUP(A13,'criteria 5'!A$2:K$44,11,FALSE)</f>
        <v>5.2 The site has physical constraints that can be mitigated (e.g. TPOS, existing buildings)</v>
      </c>
      <c r="Q13" s="31" t="str">
        <f>VLOOKUP(A13,'NCC Flood Crit 6'!A$3:J$45,10,FALSE)</f>
        <v>6.2 Moderate flood risk and will require some mitigation</v>
      </c>
      <c r="R13" s="31" t="str">
        <f>VLOOKUP(A13,'Design Criteria 7'!A$2:J$44,10,FALSE)</f>
        <v>7.2 The development of the site for housing would have a neutral effect on the existing form and character of the town</v>
      </c>
      <c r="S13" s="31" t="str">
        <f>VLOOKUP(A13,'Design Criteria 8'!A$2:J$44,10,FALSE)</f>
        <v>8.2 Development of the site would not result in the loss of open space or land which is significant to the character, form or setting of the settlement (e.g. development of LGS land)</v>
      </c>
      <c r="T13" s="31" t="str">
        <f>VLOOKUP(A13,'criteria 9'!A$2:L$44,12,FALSE)</f>
        <v>9.2 Development would have no effect on any heritage assets</v>
      </c>
      <c r="U13" s="31" t="str">
        <f>VLOOKUP(A13,'NCC Archaeology Crit 10'!A$2:J$44,10,FALSE)</f>
        <v>10.2 No known archaeology or archaeological activity. Site may have some potential for activity but the area has never been archaeologically investigated</v>
      </c>
      <c r="V13" s="31" t="str">
        <f>VLOOKUP(A13,'NBRC Crit 11'!A$2:J$44,10,0)</f>
        <v>11.2 Site is within an area of low-moderate potential for biodiversity based on location although certain features may be important and should be retained/enhanced where practicable</v>
      </c>
      <c r="W13" s="31" t="str">
        <f>VLOOKUP(A13,'Env Health Crit 12'!A$2:J$44,10,FALSE)</f>
        <v>12.2 &gt; 100m but &lt; 1km from any source of noise (trunk road, railway or other major source)</v>
      </c>
      <c r="X13" s="31" t="str">
        <f>VLOOKUP(A13,'Env Health Crit 13'!A$2:N$44,14,FALSE)</f>
        <v>13.1 Not within a specified consultation zone or proximity of a notifiable or permitted installation (Health and Safety Executive, Local Authority and Environment Agency).</v>
      </c>
      <c r="Y13" s="27" t="str">
        <f>VLOOKUP(A13,'Env Health Crit 14'!A$2:J$44,10,FALSE)</f>
        <v>14.1 Not within Air Quality Management Area</v>
      </c>
      <c r="Z13" s="29" t="str">
        <f>VLOOKUP(A13,'criteria 15'!A$2:K$44,11,FALSE)</f>
        <v>15.3 The site is within a mixed use area</v>
      </c>
      <c r="AA13" s="27" t="str">
        <f>VLOOKUP(A13,'criteria 16'!A$2:K$44,11,FALSE)</f>
        <v xml:space="preserve">16.1 The site is held by a developer or landowner willing to develop or the site already has planning permission </v>
      </c>
      <c r="AB13" s="27" t="str">
        <f>VLOOKUP(A13,'criteria 17'!A$2:L$44,12,0)</f>
        <v>17.1 Low</v>
      </c>
      <c r="AC13" s="21" t="s">
        <v>360</v>
      </c>
      <c r="AD13" s="21" t="s">
        <v>284</v>
      </c>
      <c r="AE13" s="21" t="s">
        <v>1642</v>
      </c>
      <c r="AG13" s="39" t="s">
        <v>360</v>
      </c>
    </row>
    <row r="14" spans="1:33" x14ac:dyDescent="0.2">
      <c r="A14" s="5" t="s">
        <v>14</v>
      </c>
      <c r="B14" s="149" t="str">
        <f>VLOOKUP(A14,'criteria 1 Policy 11'!A$2:P$44,16,FALSE)</f>
        <v>Y</v>
      </c>
      <c r="C14" s="149" t="s">
        <v>1252</v>
      </c>
      <c r="D14" s="4" t="s">
        <v>86</v>
      </c>
      <c r="E14" s="4" t="s">
        <v>1549</v>
      </c>
      <c r="F14" s="5" t="s">
        <v>88</v>
      </c>
      <c r="G14" s="4" t="s">
        <v>1601</v>
      </c>
      <c r="H14" s="5" t="s">
        <v>89</v>
      </c>
      <c r="I14" s="5">
        <v>481629.76</v>
      </c>
      <c r="J14" s="5">
        <v>281514.83</v>
      </c>
      <c r="K14" s="5">
        <v>1.6044499999999999</v>
      </c>
      <c r="L14" s="4" t="s">
        <v>1640</v>
      </c>
      <c r="M14" s="4" t="s">
        <v>1640</v>
      </c>
      <c r="N14" s="4" t="s">
        <v>1640</v>
      </c>
      <c r="O14" s="4" t="s">
        <v>1640</v>
      </c>
      <c r="P14" s="4" t="s">
        <v>1640</v>
      </c>
      <c r="Q14" s="4" t="s">
        <v>1640</v>
      </c>
      <c r="R14" s="4" t="s">
        <v>1640</v>
      </c>
      <c r="S14" s="4" t="s">
        <v>1640</v>
      </c>
      <c r="T14" s="4" t="s">
        <v>1640</v>
      </c>
      <c r="U14" s="4" t="s">
        <v>1640</v>
      </c>
      <c r="V14" s="4" t="s">
        <v>1640</v>
      </c>
      <c r="W14" s="4" t="s">
        <v>1640</v>
      </c>
      <c r="X14" s="4" t="s">
        <v>1640</v>
      </c>
      <c r="Y14" s="4" t="s">
        <v>1640</v>
      </c>
      <c r="Z14" s="4" t="s">
        <v>1640</v>
      </c>
      <c r="AA14" s="4" t="s">
        <v>1640</v>
      </c>
      <c r="AB14" s="4" t="s">
        <v>1640</v>
      </c>
      <c r="AC14" s="21" t="s">
        <v>1624</v>
      </c>
      <c r="AD14" s="21" t="s">
        <v>1587</v>
      </c>
      <c r="AE14" s="4" t="s">
        <v>1640</v>
      </c>
      <c r="AG14" s="39" t="s">
        <v>360</v>
      </c>
    </row>
    <row r="15" spans="1:33" ht="146.25" x14ac:dyDescent="0.2">
      <c r="A15" s="5" t="s">
        <v>16</v>
      </c>
      <c r="B15" s="149">
        <f>VLOOKUP(A15,'criteria 1 Policy 11'!A$2:P$44,16,FALSE)</f>
        <v>0</v>
      </c>
      <c r="C15" s="149" t="s">
        <v>360</v>
      </c>
      <c r="D15" s="4" t="s">
        <v>1535</v>
      </c>
      <c r="E15" s="4" t="s">
        <v>95</v>
      </c>
      <c r="F15" s="5" t="s">
        <v>96</v>
      </c>
      <c r="G15" s="4" t="s">
        <v>1601</v>
      </c>
      <c r="H15" s="5" t="s">
        <v>97</v>
      </c>
      <c r="I15" s="5">
        <v>481326.27</v>
      </c>
      <c r="J15" s="5">
        <v>282839.21999999997</v>
      </c>
      <c r="K15" s="5">
        <v>0.59179999999999999</v>
      </c>
      <c r="L15" s="31" t="str">
        <f>VLOOKUP(A15,'criteria 1 Policy 11'!A$2:K$44,11,FALSE)</f>
        <v>1.2 Located within a Market Town</v>
      </c>
      <c r="M15" s="27" t="str">
        <f>VLOOKUP(A15,'Criteria 2 open space'!A$2:J$44,10,0)</f>
        <v>2.1 Not within Local Plan zoned recreational open space (i.e. no impact)</v>
      </c>
      <c r="N15" s="29" t="str">
        <f>VLOOKUP(A15,'NCC Highways Criteria 3'!A$2:K$44,11,FALSE)</f>
        <v xml:space="preserve">3.3 Highway access is constrained but could be achieved with mitigation </v>
      </c>
      <c r="O15" s="29" t="str">
        <f>VLOOKUP(A15,'Env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5" s="27" t="str">
        <f>VLOOKUP(A15,'criteria 5'!A$2:K$44,11,FALSE)</f>
        <v xml:space="preserve">5.1 The site has no obvious physical constraints </v>
      </c>
      <c r="Q15" s="31" t="str">
        <f>VLOOKUP(A15,'NCC Flood Crit 6'!A$3:J$45,10,FALSE)</f>
        <v>6.2 Moderate flood risk and will require some mitigation</v>
      </c>
      <c r="R15" s="31" t="str">
        <f>VLOOKUP(A15,'Design Criteria 7'!A$2:J$44,10,FALSE)</f>
        <v>7.2 The development of the site for housing would have a neutral effect on the existing form and character of the town</v>
      </c>
      <c r="S15" s="31" t="str">
        <f>VLOOKUP(A15,'Design Criteria 8'!A$2:J$44,10,FALSE)</f>
        <v>8.2 Development of the site would not result in the loss of open space or land which is significant to the character, form or setting of the settlement (e.g. development of LGS land)</v>
      </c>
      <c r="T15" s="31" t="str">
        <f>VLOOKUP(A15,'criteria 9'!A$2:L$44,12,FALSE)</f>
        <v>9.2 Development would have no effect on any heritage assets</v>
      </c>
      <c r="U15" s="27" t="str">
        <f>VLOOKUP(A15,'NCC Archaeology Crit 10'!A$2:J$44,10,FALSE)</f>
        <v>10.1 Site has no archaeology or archaeological activity or the site has had archaeology excavated in advance of current buildings or previous quarrying practices</v>
      </c>
      <c r="V15" s="29" t="str">
        <f>VLOOKUP(A15,'NBRC Crit 11'!A$2:J$44,10,0)</f>
        <v>11.3 Site is in an area of moderate to high value/potential for biodiversity in relation to designated wildlife sites. Mitigation and/or management plans will probably need to form part of any development proposals</v>
      </c>
      <c r="W15" s="58" t="str">
        <f>VLOOKUP(A15,'Env Health Crit 12'!A$2:J$44,10,FALSE)</f>
        <v xml:space="preserve">12.1 &gt; 1km away from any source of noise (trunk road, railway or other major source) </v>
      </c>
      <c r="X15" s="31" t="str">
        <f>VLOOKUP(A15,'Env Health Crit 13'!A$2:N$44,14,FALSE)</f>
        <v>13.1 Not within a specified consultation zone or proximity of a notifiable or permitted installation (Health and Safety Executive, Local Authority and Environment Agency).</v>
      </c>
      <c r="Y15" s="27" t="str">
        <f>VLOOKUP(A15,'Env Health Crit 14'!A$2:J$44,10,FALSE)</f>
        <v>14.1 Not within Air Quality Management Area</v>
      </c>
      <c r="Z15" s="27" t="str">
        <f>VLOOKUP(A15,'criteria 15'!A$2:K$44,11,FALSE)</f>
        <v>15.2 The site is within a predominantly residential area and therefore likely to have good residential amenity</v>
      </c>
      <c r="AA15" s="27" t="str">
        <f>VLOOKUP(A15,'criteria 16'!A$2:K$44,11,FALSE)</f>
        <v xml:space="preserve">16.1 The site is held by a developer or landowner willing to develop or the site already has planning permission </v>
      </c>
      <c r="AB15" s="27" t="str">
        <f>VLOOKUP(A15,'criteria 17'!A$2:L$44,12,0)</f>
        <v>17.1 Low</v>
      </c>
      <c r="AC15" s="21" t="s">
        <v>360</v>
      </c>
      <c r="AD15" s="21" t="s">
        <v>284</v>
      </c>
      <c r="AE15" s="21" t="s">
        <v>1642</v>
      </c>
      <c r="AG15" s="39" t="s">
        <v>360</v>
      </c>
    </row>
    <row r="16" spans="1:33" ht="22.5" x14ac:dyDescent="0.2">
      <c r="A16" s="5" t="s">
        <v>17</v>
      </c>
      <c r="B16" s="149" t="str">
        <f>VLOOKUP(A16,'criteria 1 Policy 11'!A$2:P$44,16,FALSE)</f>
        <v>Y</v>
      </c>
      <c r="C16" s="149" t="s">
        <v>1252</v>
      </c>
      <c r="D16" s="4" t="s">
        <v>1536</v>
      </c>
      <c r="E16" s="4" t="s">
        <v>448</v>
      </c>
      <c r="F16" s="5" t="s">
        <v>99</v>
      </c>
      <c r="G16" s="4" t="s">
        <v>1601</v>
      </c>
      <c r="H16" s="5" t="s">
        <v>100</v>
      </c>
      <c r="I16" s="5">
        <v>489519.82</v>
      </c>
      <c r="J16" s="5">
        <v>273939.83</v>
      </c>
      <c r="K16" s="5">
        <v>1.1938899999999999</v>
      </c>
      <c r="L16" s="4" t="s">
        <v>1640</v>
      </c>
      <c r="M16" s="4" t="s">
        <v>1640</v>
      </c>
      <c r="N16" s="4" t="s">
        <v>1640</v>
      </c>
      <c r="O16" s="4" t="s">
        <v>1640</v>
      </c>
      <c r="P16" s="4" t="s">
        <v>1640</v>
      </c>
      <c r="Q16" s="4" t="s">
        <v>1640</v>
      </c>
      <c r="R16" s="4" t="s">
        <v>1640</v>
      </c>
      <c r="S16" s="4" t="s">
        <v>1640</v>
      </c>
      <c r="T16" s="4" t="s">
        <v>1640</v>
      </c>
      <c r="U16" s="4" t="s">
        <v>1640</v>
      </c>
      <c r="V16" s="4" t="s">
        <v>1640</v>
      </c>
      <c r="W16" s="4" t="s">
        <v>1640</v>
      </c>
      <c r="X16" s="4" t="s">
        <v>1640</v>
      </c>
      <c r="Y16" s="4" t="s">
        <v>1640</v>
      </c>
      <c r="Z16" s="4" t="s">
        <v>1640</v>
      </c>
      <c r="AA16" s="4" t="s">
        <v>1640</v>
      </c>
      <c r="AB16" s="4" t="s">
        <v>1640</v>
      </c>
      <c r="AC16" s="21" t="s">
        <v>1624</v>
      </c>
      <c r="AD16" s="21" t="s">
        <v>1588</v>
      </c>
      <c r="AE16" s="4" t="s">
        <v>1640</v>
      </c>
      <c r="AG16" s="39" t="s">
        <v>360</v>
      </c>
    </row>
    <row r="17" spans="1:33" ht="123.75" x14ac:dyDescent="0.2">
      <c r="A17" s="224" t="s">
        <v>18</v>
      </c>
      <c r="B17" s="149">
        <f>VLOOKUP(A17,'criteria 1 Policy 11'!A$2:P$44,16,FALSE)</f>
        <v>0</v>
      </c>
      <c r="C17" s="149" t="s">
        <v>1270</v>
      </c>
      <c r="D17" s="8" t="s">
        <v>101</v>
      </c>
      <c r="E17" s="8" t="s">
        <v>102</v>
      </c>
      <c r="F17" s="9" t="s">
        <v>88</v>
      </c>
      <c r="G17" s="4" t="s">
        <v>1601</v>
      </c>
      <c r="H17" s="9" t="s">
        <v>104</v>
      </c>
      <c r="I17" s="9">
        <v>481657.55</v>
      </c>
      <c r="J17" s="9">
        <v>281572.78999999998</v>
      </c>
      <c r="K17" s="9">
        <v>0.39340000000000003</v>
      </c>
      <c r="L17" s="31" t="str">
        <f>VLOOKUP(A17,'criteria 1 Policy 11'!A$2:K$44,11,FALSE)</f>
        <v>1.2 Located within a Market Town</v>
      </c>
      <c r="M17" s="27" t="str">
        <f>VLOOKUP(A17,'Criteria 2 open space'!A$2:J$44,10,0)</f>
        <v>2.1 Not within Local Plan zoned recreational open space (i.e. no impact)</v>
      </c>
      <c r="N17" s="27" t="str">
        <f>VLOOKUP(A17,'NCC Highways Criteria 3'!A$2:K$44,11,FALSE)</f>
        <v xml:space="preserve">3.1 There is an existing highway access to the site which would require minimal or no mitigation </v>
      </c>
      <c r="O17" s="27" t="str">
        <f>VLOOKUP(A17,'Env Health Crit 4'!A$2:J$44,10,FALSE)</f>
        <v>4.1 Unlikely</v>
      </c>
      <c r="P17" s="27" t="str">
        <f>VLOOKUP(A17,'criteria 5'!A$2:K$44,11,FALSE)</f>
        <v xml:space="preserve">5.1 The site has no obvious physical constraints </v>
      </c>
      <c r="Q17" s="27" t="str">
        <f>VLOOKUP(A17,'NCC Flood Crit 6'!A$3:J$45,10,FALSE)</f>
        <v xml:space="preserve">6.1 Minimal flood risk and no need for mitigation </v>
      </c>
      <c r="R17" s="31" t="str">
        <f>VLOOKUP(A17,'Design Criteria 7'!A$2:J$44,10,FALSE)</f>
        <v>7.2 The development of the site for housing would have a neutral effect on the existing form and character of the town</v>
      </c>
      <c r="S17" s="31" t="str">
        <f>VLOOKUP(A17,'Design Criteria 8'!A$2:J$44,10,FALSE)</f>
        <v>8.2 Development of the site would not result in the loss of open space or land which is significant to the character, form or setting of the settlement (e.g. development of LGS land)</v>
      </c>
      <c r="T17" s="31" t="str">
        <f>VLOOKUP(A17,'criteria 9'!A$2:L$44,12,FALSE)</f>
        <v>9.2 Development would have no effect on any heritage assets</v>
      </c>
      <c r="U17" s="27" t="str">
        <f>VLOOKUP(A17,'NCC Archaeology Crit 10'!A$2:J$44,10,FALSE)</f>
        <v>10.1 Site has no archaeology or archaeological activity or the site has had archaeology excavated in advance of current buildings or previous quarrying practices</v>
      </c>
      <c r="V17" s="27" t="str">
        <f>VLOOKUP(A17,'NBRC Crit 11'!A$2:J$44,10,0)</f>
        <v>11.1 The site location contains no nearby designated or potential wildlife site</v>
      </c>
      <c r="W17" s="31" t="str">
        <f>VLOOKUP(A17,'Env Health Crit 12'!A$2:J$44,10,FALSE)</f>
        <v>12.2 &gt; 100m but &lt; 1km from any source of noise (trunk road, railway or other major source)</v>
      </c>
      <c r="X17" s="31" t="str">
        <f>VLOOKUP(A17,'Env Health Crit 13'!A$2:N$44,14,FALSE)</f>
        <v>13.1 Not within a specified consultation zone or proximity of a notifiable or permitted installation (Health and Safety Executive, Local Authority and Environment Agency).</v>
      </c>
      <c r="Y17" s="27" t="str">
        <f>VLOOKUP(A17,'Env Health Crit 14'!A$2:J$44,10,FALSE)</f>
        <v>14.1 Not within Air Quality Management Area</v>
      </c>
      <c r="Z17" s="27" t="str">
        <f>VLOOKUP(A17,'criteria 15'!A$2:K$44,11,FALSE)</f>
        <v>15.2 The site is within a predominantly residential area and therefore likely to have good residential amenity</v>
      </c>
      <c r="AA17" s="27" t="str">
        <f>VLOOKUP(A17,'criteria 16'!A$2:K$44,11,FALSE)</f>
        <v xml:space="preserve">16.1 The site is held by a developer or landowner willing to develop or the site already has planning permission </v>
      </c>
      <c r="AB17" s="27" t="str">
        <f>VLOOKUP(A17,'criteria 17'!A$2:L$44,12,0)</f>
        <v>17.1 Low</v>
      </c>
      <c r="AC17" s="21" t="s">
        <v>1270</v>
      </c>
      <c r="AD17" s="21" t="s">
        <v>284</v>
      </c>
      <c r="AE17" s="21" t="s">
        <v>1642</v>
      </c>
      <c r="AG17" s="39" t="s">
        <v>360</v>
      </c>
    </row>
    <row r="18" spans="1:33" hidden="1" x14ac:dyDescent="0.2">
      <c r="A18" s="246" t="s">
        <v>19</v>
      </c>
      <c r="B18" s="216" t="str">
        <f>VLOOKUP(A18,'criteria 1 Policy 11'!A$2:P$44,16,FALSE)</f>
        <v>Y</v>
      </c>
      <c r="C18" s="216" t="s">
        <v>1252</v>
      </c>
      <c r="D18" s="247" t="s">
        <v>1278</v>
      </c>
      <c r="E18" s="247" t="s">
        <v>1279</v>
      </c>
      <c r="F18" s="248" t="s">
        <v>81</v>
      </c>
      <c r="G18" s="30" t="s">
        <v>1601</v>
      </c>
      <c r="H18" s="248" t="s">
        <v>105</v>
      </c>
      <c r="I18" s="11">
        <v>486346.69</v>
      </c>
      <c r="J18" s="11">
        <v>278328.44</v>
      </c>
      <c r="K18" s="11">
        <v>0.35975200000000002</v>
      </c>
      <c r="L18" s="30" t="s">
        <v>1640</v>
      </c>
      <c r="M18" s="30" t="s">
        <v>1640</v>
      </c>
      <c r="N18" s="30" t="s">
        <v>1640</v>
      </c>
      <c r="O18" s="30" t="s">
        <v>1640</v>
      </c>
      <c r="P18" s="30" t="s">
        <v>1640</v>
      </c>
      <c r="Q18" s="30" t="s">
        <v>1640</v>
      </c>
      <c r="R18" s="30" t="s">
        <v>1640</v>
      </c>
      <c r="S18" s="30" t="s">
        <v>1640</v>
      </c>
      <c r="T18" s="30" t="s">
        <v>1640</v>
      </c>
      <c r="U18" s="30" t="s">
        <v>1640</v>
      </c>
      <c r="V18" s="30" t="s">
        <v>1640</v>
      </c>
      <c r="W18" s="30" t="s">
        <v>1640</v>
      </c>
      <c r="X18" s="30" t="s">
        <v>1640</v>
      </c>
      <c r="Y18" s="30" t="s">
        <v>1640</v>
      </c>
      <c r="Z18" s="30" t="s">
        <v>1640</v>
      </c>
      <c r="AA18" s="30" t="s">
        <v>1640</v>
      </c>
      <c r="AB18" s="30" t="s">
        <v>1640</v>
      </c>
      <c r="AC18" s="21" t="s">
        <v>1624</v>
      </c>
      <c r="AD18" s="21" t="s">
        <v>1611</v>
      </c>
      <c r="AE18" s="4" t="s">
        <v>1640</v>
      </c>
      <c r="AF18" s="39" t="s">
        <v>360</v>
      </c>
      <c r="AG18" s="39" t="s">
        <v>1270</v>
      </c>
    </row>
    <row r="19" spans="1:33" ht="22.5" hidden="1" x14ac:dyDescent="0.2">
      <c r="A19" s="246" t="s">
        <v>20</v>
      </c>
      <c r="B19" s="216" t="str">
        <f>VLOOKUP(A19,'criteria 1 Policy 11'!A$2:P$44,16,FALSE)</f>
        <v>Y</v>
      </c>
      <c r="C19" s="216" t="s">
        <v>1252</v>
      </c>
      <c r="D19" s="249" t="s">
        <v>1276</v>
      </c>
      <c r="E19" s="30" t="s">
        <v>1277</v>
      </c>
      <c r="F19" s="248" t="s">
        <v>81</v>
      </c>
      <c r="G19" s="30" t="s">
        <v>1601</v>
      </c>
      <c r="H19" s="248" t="s">
        <v>108</v>
      </c>
      <c r="I19" s="11">
        <v>486299.13</v>
      </c>
      <c r="J19" s="11">
        <v>278720.7</v>
      </c>
      <c r="K19" s="11">
        <v>1.3367899999999999</v>
      </c>
      <c r="L19" s="30" t="s">
        <v>1640</v>
      </c>
      <c r="M19" s="30" t="s">
        <v>1640</v>
      </c>
      <c r="N19" s="30" t="s">
        <v>1640</v>
      </c>
      <c r="O19" s="30" t="s">
        <v>1640</v>
      </c>
      <c r="P19" s="30" t="s">
        <v>1640</v>
      </c>
      <c r="Q19" s="30" t="s">
        <v>1640</v>
      </c>
      <c r="R19" s="30" t="s">
        <v>1640</v>
      </c>
      <c r="S19" s="30" t="s">
        <v>1640</v>
      </c>
      <c r="T19" s="30" t="s">
        <v>1640</v>
      </c>
      <c r="U19" s="30" t="s">
        <v>1640</v>
      </c>
      <c r="V19" s="30" t="s">
        <v>1640</v>
      </c>
      <c r="W19" s="30" t="s">
        <v>1640</v>
      </c>
      <c r="X19" s="30" t="s">
        <v>1640</v>
      </c>
      <c r="Y19" s="30" t="s">
        <v>1640</v>
      </c>
      <c r="Z19" s="30" t="s">
        <v>1640</v>
      </c>
      <c r="AA19" s="30" t="s">
        <v>1640</v>
      </c>
      <c r="AB19" s="30" t="s">
        <v>1640</v>
      </c>
      <c r="AC19" s="21" t="s">
        <v>1624</v>
      </c>
      <c r="AD19" s="21" t="s">
        <v>1612</v>
      </c>
      <c r="AE19" s="4" t="s">
        <v>1640</v>
      </c>
      <c r="AF19" s="39" t="s">
        <v>360</v>
      </c>
      <c r="AG19" s="39" t="s">
        <v>1270</v>
      </c>
    </row>
    <row r="20" spans="1:33" ht="168.75" x14ac:dyDescent="0.2">
      <c r="A20" s="224" t="s">
        <v>21</v>
      </c>
      <c r="B20" s="149">
        <f>VLOOKUP(A20,'criteria 1 Policy 11'!A$2:P$44,16,FALSE)</f>
        <v>0</v>
      </c>
      <c r="C20" s="149" t="s">
        <v>1270</v>
      </c>
      <c r="D20" s="10" t="s">
        <v>106</v>
      </c>
      <c r="E20" s="10" t="s">
        <v>1538</v>
      </c>
      <c r="F20" s="10" t="s">
        <v>81</v>
      </c>
      <c r="G20" s="4" t="s">
        <v>1601</v>
      </c>
      <c r="H20" s="10" t="s">
        <v>109</v>
      </c>
      <c r="I20" s="10">
        <v>486328.68</v>
      </c>
      <c r="J20" s="10">
        <v>280418.86</v>
      </c>
      <c r="K20" s="10">
        <v>0.44078000000000001</v>
      </c>
      <c r="L20" s="27" t="str">
        <f>VLOOKUP(A20,'criteria 1 Policy 11'!A$2:K$44,11,FALSE)</f>
        <v>1.1 Located within a Growth Town or within a Sustainable Urban Extension as identified in the Joint Core Strategy</v>
      </c>
      <c r="M20" s="27" t="str">
        <f>VLOOKUP(A20,'Criteria 2 open space'!A$2:J$44,10,0)</f>
        <v>2.1 Not within Local Plan zoned recreational open space (i.e. no impact)</v>
      </c>
      <c r="N20" s="29" t="str">
        <f>VLOOKUP(A20,'NCC Highways Criteria 3'!A$2:K$44,11,FALSE)</f>
        <v xml:space="preserve">3.3 Highway access is constrained but could be achieved with mitigation </v>
      </c>
      <c r="O20" s="29" t="str">
        <f>VLOOKUP(A20,'Env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0" s="31" t="str">
        <f>VLOOKUP(A20,'criteria 5'!A$2:K$44,11,FALSE)</f>
        <v>5.2 The site has physical constraints that can be mitigated (e.g. TPOS, existing buildings)</v>
      </c>
      <c r="Q20" s="31" t="str">
        <f>VLOOKUP(A20,'NCC Flood Crit 6'!A$3:J$45,10,FALSE)</f>
        <v>6.2 Moderate flood risk and will require some mitigation</v>
      </c>
      <c r="R20" s="29" t="str">
        <f>VLOOKUP(A20,'Design Criteria 7'!A$2:J$44,10,FALSE)</f>
        <v>7.3 The development of the site for housing would have a significant negative effect on the form and character of the town but mitigation should be possible</v>
      </c>
      <c r="S20" s="31" t="str">
        <f>VLOOKUP(A20,'Design Criteria 8'!A$2:J$44,10,FALSE)</f>
        <v>8.2 Development of the site would not result in the loss of open space or land which is significant to the character, form or setting of the settlement (e.g. development of LGS land)</v>
      </c>
      <c r="T20" s="31" t="str">
        <f>VLOOKUP(A20,'criteria 9'!A$2:L$44,12,FALSE)</f>
        <v>9.2 Development would have no effect on any heritage assets</v>
      </c>
      <c r="U20" s="27" t="str">
        <f>VLOOKUP(A20,'NCC Archaeology Crit 10'!A$2:J$44,10,FALSE)</f>
        <v>10.1 Site has no archaeology or archaeological activity or the site has had archaeology excavated in advance of current buildings or previous quarrying practices</v>
      </c>
      <c r="V20" s="31" t="str">
        <f>VLOOKUP(A20,'NBRC Crit 11'!A$2:J$44,10,0)</f>
        <v>11.2 Site is within an area of low-moderate potential for biodiversity based on location although certain features may be important and should be retained/enhanced where practicable</v>
      </c>
      <c r="W20" s="31" t="str">
        <f>VLOOKUP(A20,'Env Health Crit 12'!A$2:J$44,10,FALSE)</f>
        <v>12.2 &gt; 100m but &lt; 1km from any source of noise (trunk road, railway or other major source)</v>
      </c>
      <c r="X20" s="31" t="str">
        <f>VLOOKUP(A20,'Env Health Crit 13'!A$2:N$44,14,FALSE)</f>
        <v>13.1 Not within a specified consultation zone or proximity of a notifiable or permitted installation (Health and Safety Executive, Local Authority and Environment Agency).</v>
      </c>
      <c r="Y20" s="27" t="str">
        <f>VLOOKUP(A20,'Env Health Crit 14'!A$2:J$44,10,FALSE)</f>
        <v>14.1 Not within Air Quality Management Area</v>
      </c>
      <c r="Z20" s="27" t="str">
        <f>VLOOKUP(A20,'criteria 15'!A$2:K$44,11,FALSE)</f>
        <v>15.2 The site is within a predominantly residential area and therefore likely to have good residential amenity</v>
      </c>
      <c r="AA20" s="27" t="str">
        <f>VLOOKUP(A20,'criteria 16'!A$2:K$44,11,FALSE)</f>
        <v xml:space="preserve">16.1 The site is held by a developer or landowner willing to develop or the site already has planning permission </v>
      </c>
      <c r="AB20" s="27" t="str">
        <f>VLOOKUP(A20,'criteria 17'!A$2:L$44,12,0)</f>
        <v>17.1 Low</v>
      </c>
      <c r="AC20" s="21" t="s">
        <v>360</v>
      </c>
      <c r="AD20" s="21" t="s">
        <v>284</v>
      </c>
      <c r="AE20" s="21" t="s">
        <v>1642</v>
      </c>
      <c r="AG20" s="39" t="s">
        <v>360</v>
      </c>
    </row>
    <row r="21" spans="1:33" ht="22.5" hidden="1" x14ac:dyDescent="0.2">
      <c r="A21" s="246" t="s">
        <v>22</v>
      </c>
      <c r="B21" s="216" t="str">
        <f>VLOOKUP(A21,'criteria 1 Policy 11'!A$2:P$44,16,FALSE)</f>
        <v>Y</v>
      </c>
      <c r="C21" s="216" t="s">
        <v>1252</v>
      </c>
      <c r="D21" s="250" t="s">
        <v>1537</v>
      </c>
      <c r="E21" s="250" t="s">
        <v>138</v>
      </c>
      <c r="F21" s="248" t="s">
        <v>81</v>
      </c>
      <c r="G21" s="30" t="s">
        <v>1601</v>
      </c>
      <c r="H21" s="248" t="s">
        <v>110</v>
      </c>
      <c r="I21" s="11">
        <v>486520.71</v>
      </c>
      <c r="J21" s="11">
        <v>278325.53999999998</v>
      </c>
      <c r="K21" s="11">
        <v>0.52382700000000004</v>
      </c>
      <c r="L21" s="30" t="s">
        <v>1640</v>
      </c>
      <c r="M21" s="30" t="s">
        <v>1640</v>
      </c>
      <c r="N21" s="30" t="s">
        <v>1640</v>
      </c>
      <c r="O21" s="30" t="s">
        <v>1640</v>
      </c>
      <c r="P21" s="30" t="s">
        <v>1640</v>
      </c>
      <c r="Q21" s="30" t="s">
        <v>1640</v>
      </c>
      <c r="R21" s="30" t="s">
        <v>1640</v>
      </c>
      <c r="S21" s="30" t="s">
        <v>1640</v>
      </c>
      <c r="T21" s="30" t="s">
        <v>1640</v>
      </c>
      <c r="U21" s="30" t="s">
        <v>1640</v>
      </c>
      <c r="V21" s="30" t="s">
        <v>1640</v>
      </c>
      <c r="W21" s="30" t="s">
        <v>1640</v>
      </c>
      <c r="X21" s="30" t="s">
        <v>1640</v>
      </c>
      <c r="Y21" s="30" t="s">
        <v>1640</v>
      </c>
      <c r="Z21" s="30" t="s">
        <v>1640</v>
      </c>
      <c r="AA21" s="30" t="s">
        <v>1640</v>
      </c>
      <c r="AB21" s="30" t="s">
        <v>1640</v>
      </c>
      <c r="AC21" s="21" t="s">
        <v>1624</v>
      </c>
      <c r="AD21" s="21" t="s">
        <v>1613</v>
      </c>
      <c r="AE21" s="4" t="s">
        <v>1640</v>
      </c>
      <c r="AF21" s="39" t="s">
        <v>360</v>
      </c>
      <c r="AG21" s="39" t="s">
        <v>1270</v>
      </c>
    </row>
    <row r="22" spans="1:33" ht="146.25" hidden="1" x14ac:dyDescent="0.2">
      <c r="A22" s="246" t="s">
        <v>23</v>
      </c>
      <c r="B22" s="149">
        <f>VLOOKUP(A22,'criteria 1 Policy 11'!A$2:P$44,16,FALSE)</f>
        <v>0</v>
      </c>
      <c r="C22" s="149" t="s">
        <v>1270</v>
      </c>
      <c r="D22" s="247" t="s">
        <v>111</v>
      </c>
      <c r="E22" s="247" t="s">
        <v>112</v>
      </c>
      <c r="F22" s="11" t="s">
        <v>113</v>
      </c>
      <c r="G22" s="4" t="s">
        <v>1603</v>
      </c>
      <c r="H22" s="11" t="s">
        <v>114</v>
      </c>
      <c r="I22" s="11">
        <v>499603.02</v>
      </c>
      <c r="J22" s="11">
        <v>278432.45</v>
      </c>
      <c r="K22" s="11">
        <v>0.251448</v>
      </c>
      <c r="L22" s="31" t="str">
        <f>VLOOKUP(A22,'criteria 1 Policy 11'!A$2:K$44,11,FALSE)</f>
        <v>1.2 Located within a Market Town</v>
      </c>
      <c r="M22" s="27" t="str">
        <f>VLOOKUP(A22,'Criteria 2 open space'!A$2:J$44,10,0)</f>
        <v>2.1 Not within Local Plan zoned recreational open space (i.e. no impact)</v>
      </c>
      <c r="N22" s="27" t="str">
        <f>VLOOKUP(A22,'NCC Highways Criteria 3'!A$2:K$44,11,FALSE)</f>
        <v xml:space="preserve">3.1 There is an existing highway access to the site which would require minimal or no mitigation </v>
      </c>
      <c r="O22" s="29" t="str">
        <f>VLOOKUP(A22,'Env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2" s="31" t="str">
        <f>VLOOKUP(A22,'criteria 5'!A$2:K$44,11,FALSE)</f>
        <v>5.2 The site has physical constraints that can be mitigated (e.g. TPOS, existing buildings)</v>
      </c>
      <c r="Q22" s="31" t="str">
        <f>VLOOKUP(A22,'NCC Flood Crit 6'!A$3:J$45,10,FALSE)</f>
        <v>6.2 Moderate flood risk and will require some mitigation</v>
      </c>
      <c r="R22" s="27" t="str">
        <f>VLOOKUP(A22,'Design Criteria 7'!A$2:J$44,10,FALSE)</f>
        <v>7.1 The development of the site for housing would have a significant positive effect on the existing form and character of the town</v>
      </c>
      <c r="S22" s="31" t="str">
        <f>VLOOKUP(A22,'Design Criteria 8'!A$2:J$44,10,FALSE)</f>
        <v>8.2 Development of the site would not result in the loss of open space or land which is significant to the character, form or setting of the settlement (e.g. development of LGS land)</v>
      </c>
      <c r="T22" s="31" t="str">
        <f>VLOOKUP(A22,'criteria 9'!A$2:L$44,12,FALSE)</f>
        <v>9.2 Development would have no effect on any heritage assets</v>
      </c>
      <c r="U22" s="27" t="str">
        <f>VLOOKUP(A22,'NCC Archaeology Crit 10'!A$2:J$44,10,FALSE)</f>
        <v>10.1 Site has no archaeology or archaeological activity or the site has had archaeology excavated in advance of current buildings or previous quarrying practices</v>
      </c>
      <c r="V22" s="29" t="str">
        <f>VLOOKUP(A22,'NBRC Crit 11'!A$2:J$44,10,0)</f>
        <v>11.3 Site is in an area of moderate to high value/potential for biodiversity in relation to designated wildlife sites. Mitigation and/or management plans will probably need to form part of any development proposals</v>
      </c>
      <c r="W22" s="31" t="str">
        <f>VLOOKUP(A22,'Env Health Crit 12'!A$2:J$44,10,FALSE)</f>
        <v>12.2 &gt; 100m but &lt; 1km from any source of noise (trunk road, railway or other major source)</v>
      </c>
      <c r="X22" s="29" t="str">
        <f>VLOOKUP(A22,'Env Health Crit 13'!A$2:N$44,14,FALSE)</f>
        <v xml:space="preserve">13.2 Within the specified consultation zone of a notifiable installation – development however is unlikely to be precluded  </v>
      </c>
      <c r="Y22" s="27" t="str">
        <f>VLOOKUP(A22,'Env Health Crit 14'!A$2:J$44,10,FALSE)</f>
        <v>14.1 Not within Air Quality Management Area</v>
      </c>
      <c r="Z22" s="27" t="str">
        <f>VLOOKUP(A22,'criteria 15'!A$2:K$44,11,FALSE)</f>
        <v>15.2 The site is within a predominantly residential area and therefore likely to have good residential amenity</v>
      </c>
      <c r="AA22" s="27" t="str">
        <f>VLOOKUP(A22,'criteria 16'!A$2:K$44,11,FALSE)</f>
        <v xml:space="preserve">16.1 The site is held by a developer or landowner willing to develop or the site already has planning permission </v>
      </c>
      <c r="AB22" s="27" t="str">
        <f>VLOOKUP(A22,'criteria 17'!A$2:L$44,12,0)</f>
        <v>17.1 Low</v>
      </c>
      <c r="AC22" s="21" t="s">
        <v>360</v>
      </c>
      <c r="AD22" s="21" t="s">
        <v>284</v>
      </c>
      <c r="AE22" s="21" t="s">
        <v>1642</v>
      </c>
      <c r="AG22" s="39" t="s">
        <v>1270</v>
      </c>
    </row>
    <row r="23" spans="1:33" ht="22.5" x14ac:dyDescent="0.2">
      <c r="A23" s="224" t="s">
        <v>25</v>
      </c>
      <c r="B23" s="149" t="str">
        <f>VLOOKUP(A23,'criteria 1 Policy 11'!A$2:P$44,16,FALSE)</f>
        <v>Y</v>
      </c>
      <c r="C23" s="149" t="s">
        <v>1252</v>
      </c>
      <c r="D23" s="8" t="s">
        <v>1608</v>
      </c>
      <c r="E23" s="8" t="s">
        <v>1609</v>
      </c>
      <c r="F23" s="11" t="s">
        <v>117</v>
      </c>
      <c r="G23" s="4" t="s">
        <v>1603</v>
      </c>
      <c r="H23" s="11" t="s">
        <v>121</v>
      </c>
      <c r="I23" s="11">
        <v>494797.52</v>
      </c>
      <c r="J23" s="11">
        <v>270705.51</v>
      </c>
      <c r="K23" s="11">
        <v>0.52088599999999996</v>
      </c>
      <c r="L23" s="4" t="s">
        <v>1640</v>
      </c>
      <c r="M23" s="4" t="s">
        <v>1640</v>
      </c>
      <c r="N23" s="4" t="s">
        <v>1640</v>
      </c>
      <c r="O23" s="4" t="s">
        <v>1640</v>
      </c>
      <c r="P23" s="4" t="s">
        <v>1640</v>
      </c>
      <c r="Q23" s="4" t="s">
        <v>1640</v>
      </c>
      <c r="R23" s="4" t="s">
        <v>1640</v>
      </c>
      <c r="S23" s="4" t="s">
        <v>1640</v>
      </c>
      <c r="T23" s="4" t="s">
        <v>1640</v>
      </c>
      <c r="U23" s="4" t="s">
        <v>1640</v>
      </c>
      <c r="V23" s="4" t="s">
        <v>1640</v>
      </c>
      <c r="W23" s="4" t="s">
        <v>1640</v>
      </c>
      <c r="X23" s="4" t="s">
        <v>1640</v>
      </c>
      <c r="Y23" s="4" t="s">
        <v>1640</v>
      </c>
      <c r="Z23" s="4" t="s">
        <v>1640</v>
      </c>
      <c r="AA23" s="4" t="s">
        <v>1640</v>
      </c>
      <c r="AB23" s="4" t="s">
        <v>1640</v>
      </c>
      <c r="AC23" s="21" t="s">
        <v>1624</v>
      </c>
      <c r="AD23" s="21" t="s">
        <v>1614</v>
      </c>
      <c r="AE23" s="4" t="s">
        <v>1640</v>
      </c>
      <c r="AG23" s="39" t="s">
        <v>360</v>
      </c>
    </row>
    <row r="24" spans="1:33" ht="22.5" hidden="1" x14ac:dyDescent="0.2">
      <c r="A24" s="246" t="s">
        <v>26</v>
      </c>
      <c r="B24" s="149" t="str">
        <f>VLOOKUP(A24,'criteria 1 Policy 11'!A$2:P$44,16,FALSE)</f>
        <v>Y</v>
      </c>
      <c r="C24" s="149" t="s">
        <v>1252</v>
      </c>
      <c r="D24" s="247" t="s">
        <v>122</v>
      </c>
      <c r="E24" s="247" t="s">
        <v>123</v>
      </c>
      <c r="F24" s="11" t="s">
        <v>117</v>
      </c>
      <c r="G24" s="4" t="s">
        <v>1603</v>
      </c>
      <c r="H24" s="11" t="s">
        <v>124</v>
      </c>
      <c r="I24" s="11">
        <v>493862.44</v>
      </c>
      <c r="J24" s="11">
        <v>270306.44</v>
      </c>
      <c r="K24" s="11">
        <v>8.8405100000000001</v>
      </c>
      <c r="L24" s="4" t="s">
        <v>1640</v>
      </c>
      <c r="M24" s="4" t="s">
        <v>1640</v>
      </c>
      <c r="N24" s="4" t="s">
        <v>1640</v>
      </c>
      <c r="O24" s="4" t="s">
        <v>1640</v>
      </c>
      <c r="P24" s="4" t="s">
        <v>1640</v>
      </c>
      <c r="Q24" s="4" t="s">
        <v>1640</v>
      </c>
      <c r="R24" s="4" t="s">
        <v>1640</v>
      </c>
      <c r="S24" s="4" t="s">
        <v>1640</v>
      </c>
      <c r="T24" s="4" t="s">
        <v>1640</v>
      </c>
      <c r="U24" s="4" t="s">
        <v>1640</v>
      </c>
      <c r="V24" s="4" t="s">
        <v>1640</v>
      </c>
      <c r="W24" s="4" t="s">
        <v>1640</v>
      </c>
      <c r="X24" s="4" t="s">
        <v>1640</v>
      </c>
      <c r="Y24" s="4" t="s">
        <v>1640</v>
      </c>
      <c r="Z24" s="4" t="s">
        <v>1640</v>
      </c>
      <c r="AA24" s="4" t="s">
        <v>1640</v>
      </c>
      <c r="AB24" s="4" t="s">
        <v>1640</v>
      </c>
      <c r="AC24" s="21" t="s">
        <v>1624</v>
      </c>
      <c r="AD24" s="21" t="s">
        <v>1615</v>
      </c>
      <c r="AE24" s="4" t="s">
        <v>1640</v>
      </c>
      <c r="AG24" s="39" t="s">
        <v>1270</v>
      </c>
    </row>
    <row r="25" spans="1:33" ht="22.5" x14ac:dyDescent="0.2">
      <c r="A25" s="224" t="s">
        <v>27</v>
      </c>
      <c r="B25" s="149" t="str">
        <f>VLOOKUP(A25,'criteria 1 Policy 11'!A$2:P$44,16,FALSE)</f>
        <v>Y</v>
      </c>
      <c r="C25" s="149" t="s">
        <v>1252</v>
      </c>
      <c r="D25" s="13">
        <v>77</v>
      </c>
      <c r="E25" s="8" t="s">
        <v>125</v>
      </c>
      <c r="F25" s="11" t="s">
        <v>126</v>
      </c>
      <c r="G25" s="4" t="s">
        <v>1603</v>
      </c>
      <c r="H25" s="11" t="s">
        <v>127</v>
      </c>
      <c r="I25" s="11">
        <v>496307.57</v>
      </c>
      <c r="J25" s="11">
        <v>268899.7</v>
      </c>
      <c r="K25" s="11">
        <v>0.28983300000000001</v>
      </c>
      <c r="L25" s="4" t="s">
        <v>1640</v>
      </c>
      <c r="M25" s="4" t="s">
        <v>1640</v>
      </c>
      <c r="N25" s="4" t="s">
        <v>1640</v>
      </c>
      <c r="O25" s="4" t="s">
        <v>1640</v>
      </c>
      <c r="P25" s="4" t="s">
        <v>1640</v>
      </c>
      <c r="Q25" s="4" t="s">
        <v>1640</v>
      </c>
      <c r="R25" s="4" t="s">
        <v>1640</v>
      </c>
      <c r="S25" s="4" t="s">
        <v>1640</v>
      </c>
      <c r="T25" s="4" t="s">
        <v>1640</v>
      </c>
      <c r="U25" s="4" t="s">
        <v>1640</v>
      </c>
      <c r="V25" s="4" t="s">
        <v>1640</v>
      </c>
      <c r="W25" s="4" t="s">
        <v>1640</v>
      </c>
      <c r="X25" s="4" t="s">
        <v>1640</v>
      </c>
      <c r="Y25" s="4" t="s">
        <v>1640</v>
      </c>
      <c r="Z25" s="4" t="s">
        <v>1640</v>
      </c>
      <c r="AA25" s="4" t="s">
        <v>1640</v>
      </c>
      <c r="AB25" s="4" t="s">
        <v>1640</v>
      </c>
      <c r="AC25" s="21" t="s">
        <v>1624</v>
      </c>
      <c r="AD25" s="21" t="s">
        <v>1616</v>
      </c>
      <c r="AE25" s="4" t="s">
        <v>1640</v>
      </c>
      <c r="AG25" s="39" t="s">
        <v>360</v>
      </c>
    </row>
    <row r="26" spans="1:33" ht="22.5" hidden="1" x14ac:dyDescent="0.2">
      <c r="A26" s="246" t="s">
        <v>28</v>
      </c>
      <c r="B26" s="216" t="str">
        <f>VLOOKUP(A26,'criteria 1 Policy 11'!A$2:P$44,16,FALSE)</f>
        <v>Y</v>
      </c>
      <c r="C26" s="216" t="s">
        <v>1252</v>
      </c>
      <c r="D26" s="247" t="s">
        <v>128</v>
      </c>
      <c r="E26" s="247" t="s">
        <v>120</v>
      </c>
      <c r="F26" s="248" t="s">
        <v>129</v>
      </c>
      <c r="G26" s="30" t="s">
        <v>1603</v>
      </c>
      <c r="H26" s="248" t="s">
        <v>130</v>
      </c>
      <c r="I26" s="248">
        <v>506214.07</v>
      </c>
      <c r="J26" s="248">
        <v>296308.36</v>
      </c>
      <c r="K26" s="248">
        <v>0.30342200000000003</v>
      </c>
      <c r="L26" s="30" t="s">
        <v>1640</v>
      </c>
      <c r="M26" s="30" t="s">
        <v>1640</v>
      </c>
      <c r="N26" s="30" t="s">
        <v>1640</v>
      </c>
      <c r="O26" s="30" t="s">
        <v>1640</v>
      </c>
      <c r="P26" s="30" t="s">
        <v>1640</v>
      </c>
      <c r="Q26" s="30" t="s">
        <v>1640</v>
      </c>
      <c r="R26" s="30" t="s">
        <v>1640</v>
      </c>
      <c r="S26" s="30" t="s">
        <v>1640</v>
      </c>
      <c r="T26" s="30" t="s">
        <v>1640</v>
      </c>
      <c r="U26" s="30" t="s">
        <v>1640</v>
      </c>
      <c r="V26" s="30" t="s">
        <v>1640</v>
      </c>
      <c r="W26" s="30" t="s">
        <v>1640</v>
      </c>
      <c r="X26" s="30" t="s">
        <v>1640</v>
      </c>
      <c r="Y26" s="30" t="s">
        <v>1640</v>
      </c>
      <c r="Z26" s="30" t="s">
        <v>1640</v>
      </c>
      <c r="AA26" s="30" t="s">
        <v>1640</v>
      </c>
      <c r="AB26" s="30" t="s">
        <v>1640</v>
      </c>
      <c r="AC26" s="21" t="s">
        <v>1624</v>
      </c>
      <c r="AD26" s="21" t="s">
        <v>1617</v>
      </c>
      <c r="AE26" s="4" t="s">
        <v>1640</v>
      </c>
      <c r="AF26" s="39" t="s">
        <v>360</v>
      </c>
      <c r="AG26" s="39" t="s">
        <v>1270</v>
      </c>
    </row>
    <row r="27" spans="1:33" ht="146.25" x14ac:dyDescent="0.2">
      <c r="A27" s="224" t="s">
        <v>30</v>
      </c>
      <c r="B27" s="149">
        <f>VLOOKUP(A27,'criteria 1 Policy 11'!A$2:P$44,16,FALSE)</f>
        <v>0</v>
      </c>
      <c r="C27" s="149" t="s">
        <v>1270</v>
      </c>
      <c r="D27" s="8" t="s">
        <v>134</v>
      </c>
      <c r="E27" s="8" t="s">
        <v>135</v>
      </c>
      <c r="F27" s="11" t="s">
        <v>136</v>
      </c>
      <c r="G27" s="4" t="s">
        <v>1603</v>
      </c>
      <c r="H27" s="11" t="s">
        <v>141</v>
      </c>
      <c r="I27" s="11">
        <v>495068.93</v>
      </c>
      <c r="J27" s="11">
        <v>267111.33</v>
      </c>
      <c r="K27" s="11">
        <v>0.29413099999999998</v>
      </c>
      <c r="L27" s="27" t="str">
        <f>VLOOKUP(A27,'criteria 1 Policy 11'!A$2:K$44,11,FALSE)</f>
        <v>1.1 Located within a Growth Town or within a Sustainable Urban Extension as identified in the Joint Core Strategy</v>
      </c>
      <c r="M27" s="27" t="str">
        <f>VLOOKUP(A27,'Criteria 2 open space'!A$2:J$44,10,0)</f>
        <v>2.1 Not within Local Plan zoned recreational open space (i.e. no impact)</v>
      </c>
      <c r="N27" s="31" t="str">
        <f>VLOOKUP(A27,'NCC Highways Criteria 3'!A$2:K$44,11,FALSE)</f>
        <v>3.2 Highway access could be achieved with minimal mitigation</v>
      </c>
      <c r="O27" s="29" t="str">
        <f>VLOOKUP(A27,'Env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7" s="27" t="str">
        <f>VLOOKUP(A27,'criteria 5'!A$2:K$44,11,FALSE)</f>
        <v xml:space="preserve">5.1 The site has no obvious physical constraints </v>
      </c>
      <c r="Q27" s="27" t="str">
        <f>VLOOKUP(A27,'NCC Flood Crit 6'!A$3:J$45,10,FALSE)</f>
        <v xml:space="preserve">6.1 Minimal flood risk and no need for mitigation </v>
      </c>
      <c r="R27" s="27" t="str">
        <f>VLOOKUP(A27,'Design Criteria 7'!A$2:J$44,10,FALSE)</f>
        <v>7.1 The development of the site for housing would have a significant positive effect on the existing form and character of the town</v>
      </c>
      <c r="S27" s="27" t="str">
        <f>VLOOKUP(A27,'Design Criteria 8'!A$2:J$44,10,FALSE)</f>
        <v>8.1 Development of the site would be positive by creating new open space/public realm</v>
      </c>
      <c r="T27" s="31" t="str">
        <f>VLOOKUP(A27,'criteria 9'!A$2:L$44,12,FALSE)</f>
        <v>9.2 Development would have no effect on any heritage assets</v>
      </c>
      <c r="U27" s="27" t="str">
        <f>VLOOKUP(A27,'NCC Archaeology Crit 10'!A$2:J$44,10,FALSE)</f>
        <v>10.1 Site has no archaeology or archaeological activity or the site has had archaeology excavated in advance of current buildings or previous quarrying practices</v>
      </c>
      <c r="V27" s="29" t="str">
        <f>VLOOKUP(A27,'NBRC Crit 11'!A$2:J$44,10,0)</f>
        <v>11.3 Site is in an area of moderate to high value/potential for biodiversity in relation to designated wildlife sites. Mitigation and/or management plans will probably need to form part of any development proposals</v>
      </c>
      <c r="W27" s="31" t="str">
        <f>VLOOKUP(A27,'Env Health Crit 12'!A$2:J$44,10,FALSE)</f>
        <v>12.2 &gt; 100m but &lt; 1km from any source of noise (trunk road, railway or other major source)</v>
      </c>
      <c r="X27" s="29" t="str">
        <f>VLOOKUP(A27,'Env Health Crit 13'!A$2:N$44,14,FALSE)</f>
        <v xml:space="preserve">13.2 Within the specified consultation zone of a notifiable installation – development however is unlikely to be precluded  </v>
      </c>
      <c r="Y27" s="27" t="str">
        <f>VLOOKUP(A27,'Env Health Crit 14'!A$2:J$44,10,FALSE)</f>
        <v>14.1 Not within Air Quality Management Area</v>
      </c>
      <c r="Z27" s="27" t="str">
        <f>VLOOKUP(A27,'criteria 15'!A$2:K$44,11,FALSE)</f>
        <v xml:space="preserve">15.1 Development would be positive to the existing surrounding residential amenity by removing disruptive features associated with the current use(s) of the site. </v>
      </c>
      <c r="AA27" s="27" t="str">
        <f>VLOOKUP(A27,'criteria 16'!A$2:K$44,11,FALSE)</f>
        <v xml:space="preserve">16.1 The site is held by a developer or landowner willing to develop or the site already has planning permission </v>
      </c>
      <c r="AB27" s="27" t="str">
        <f>VLOOKUP(A27,'criteria 17'!A$2:L$44,12,0)</f>
        <v>17.1 Low</v>
      </c>
      <c r="AC27" s="21" t="s">
        <v>1270</v>
      </c>
      <c r="AD27" s="21" t="s">
        <v>284</v>
      </c>
      <c r="AE27" s="21" t="s">
        <v>1642</v>
      </c>
      <c r="AG27" s="39" t="s">
        <v>360</v>
      </c>
    </row>
    <row r="28" spans="1:33" ht="22.5" x14ac:dyDescent="0.2">
      <c r="A28" s="224" t="s">
        <v>31</v>
      </c>
      <c r="B28" s="149" t="str">
        <f>VLOOKUP(A28,'criteria 1 Policy 11'!A$2:P$44,16,FALSE)</f>
        <v>Y</v>
      </c>
      <c r="C28" s="149" t="s">
        <v>1252</v>
      </c>
      <c r="D28" s="8" t="s">
        <v>137</v>
      </c>
      <c r="E28" s="8" t="s">
        <v>138</v>
      </c>
      <c r="F28" s="11" t="s">
        <v>136</v>
      </c>
      <c r="G28" s="4" t="s">
        <v>1603</v>
      </c>
      <c r="H28" s="11" t="s">
        <v>142</v>
      </c>
      <c r="I28" s="11">
        <v>495591.94</v>
      </c>
      <c r="J28" s="11">
        <v>267572.40000000002</v>
      </c>
      <c r="K28" s="11">
        <v>0.38409500000000002</v>
      </c>
      <c r="L28" s="4" t="s">
        <v>1640</v>
      </c>
      <c r="M28" s="4" t="s">
        <v>1640</v>
      </c>
      <c r="N28" s="4" t="s">
        <v>1640</v>
      </c>
      <c r="O28" s="4" t="s">
        <v>1640</v>
      </c>
      <c r="P28" s="4" t="s">
        <v>1640</v>
      </c>
      <c r="Q28" s="4" t="s">
        <v>1640</v>
      </c>
      <c r="R28" s="4" t="s">
        <v>1640</v>
      </c>
      <c r="S28" s="4" t="s">
        <v>1640</v>
      </c>
      <c r="T28" s="4" t="s">
        <v>1640</v>
      </c>
      <c r="U28" s="4" t="s">
        <v>1640</v>
      </c>
      <c r="V28" s="4" t="s">
        <v>1640</v>
      </c>
      <c r="W28" s="4" t="s">
        <v>1640</v>
      </c>
      <c r="X28" s="4" t="s">
        <v>1640</v>
      </c>
      <c r="Y28" s="4" t="s">
        <v>1640</v>
      </c>
      <c r="Z28" s="4" t="s">
        <v>1640</v>
      </c>
      <c r="AA28" s="4" t="s">
        <v>1640</v>
      </c>
      <c r="AB28" s="4" t="s">
        <v>1640</v>
      </c>
      <c r="AC28" s="21" t="s">
        <v>1624</v>
      </c>
      <c r="AD28" s="21" t="s">
        <v>1618</v>
      </c>
      <c r="AE28" s="4" t="s">
        <v>1640</v>
      </c>
      <c r="AG28" s="39" t="s">
        <v>360</v>
      </c>
    </row>
    <row r="29" spans="1:33" ht="22.5" x14ac:dyDescent="0.2">
      <c r="A29" s="224" t="s">
        <v>32</v>
      </c>
      <c r="B29" s="149" t="str">
        <f>VLOOKUP(A29,'criteria 1 Policy 11'!A$2:P$44,16,FALSE)</f>
        <v>Y</v>
      </c>
      <c r="C29" s="149" t="s">
        <v>1252</v>
      </c>
      <c r="D29" s="8" t="s">
        <v>139</v>
      </c>
      <c r="E29" s="8" t="s">
        <v>140</v>
      </c>
      <c r="F29" s="11" t="s">
        <v>136</v>
      </c>
      <c r="G29" s="4" t="s">
        <v>1603</v>
      </c>
      <c r="H29" s="11" t="s">
        <v>143</v>
      </c>
      <c r="I29" s="11">
        <v>496208.16</v>
      </c>
      <c r="J29" s="11">
        <v>267072.71999999997</v>
      </c>
      <c r="K29" s="11">
        <v>0.73693699999999995</v>
      </c>
      <c r="L29" s="4" t="s">
        <v>1640</v>
      </c>
      <c r="M29" s="4" t="s">
        <v>1640</v>
      </c>
      <c r="N29" s="4" t="s">
        <v>1640</v>
      </c>
      <c r="O29" s="4" t="s">
        <v>1640</v>
      </c>
      <c r="P29" s="4" t="s">
        <v>1640</v>
      </c>
      <c r="Q29" s="4" t="s">
        <v>1640</v>
      </c>
      <c r="R29" s="4" t="s">
        <v>1640</v>
      </c>
      <c r="S29" s="4" t="s">
        <v>1640</v>
      </c>
      <c r="T29" s="4" t="s">
        <v>1640</v>
      </c>
      <c r="U29" s="4" t="s">
        <v>1640</v>
      </c>
      <c r="V29" s="4" t="s">
        <v>1640</v>
      </c>
      <c r="W29" s="4" t="s">
        <v>1640</v>
      </c>
      <c r="X29" s="4" t="s">
        <v>1640</v>
      </c>
      <c r="Y29" s="4" t="s">
        <v>1640</v>
      </c>
      <c r="Z29" s="4" t="s">
        <v>1640</v>
      </c>
      <c r="AA29" s="4" t="s">
        <v>1640</v>
      </c>
      <c r="AB29" s="4" t="s">
        <v>1640</v>
      </c>
      <c r="AC29" s="21" t="s">
        <v>1624</v>
      </c>
      <c r="AD29" s="21" t="s">
        <v>1619</v>
      </c>
      <c r="AE29" s="4" t="s">
        <v>1640</v>
      </c>
      <c r="AG29" s="39" t="s">
        <v>360</v>
      </c>
    </row>
    <row r="30" spans="1:33" ht="146.25" x14ac:dyDescent="0.2">
      <c r="A30" s="224" t="s">
        <v>34</v>
      </c>
      <c r="B30" s="149">
        <f>VLOOKUP(A30,'criteria 1 Policy 11'!A$2:P$44,16,FALSE)</f>
        <v>0</v>
      </c>
      <c r="C30" s="149" t="s">
        <v>1270</v>
      </c>
      <c r="D30" s="8" t="s">
        <v>148</v>
      </c>
      <c r="E30" s="8" t="s">
        <v>149</v>
      </c>
      <c r="F30" s="11" t="s">
        <v>150</v>
      </c>
      <c r="G30" s="4" t="s">
        <v>1602</v>
      </c>
      <c r="H30" s="11" t="s">
        <v>151</v>
      </c>
      <c r="I30" s="11">
        <v>488794.33</v>
      </c>
      <c r="J30" s="11">
        <v>267310.05</v>
      </c>
      <c r="K30" s="11">
        <v>0.73684400000000005</v>
      </c>
      <c r="L30" s="27" t="str">
        <f>VLOOKUP(A30,'criteria 1 Policy 11'!A$2:K$44,11,FALSE)</f>
        <v>1.1 Located within a Growth Town or within a Sustainable Urban Extension as identified in the Joint Core Strategy</v>
      </c>
      <c r="M30" s="27" t="str">
        <f>VLOOKUP(A30,'Criteria 2 open space'!A$2:J$44,10,0)</f>
        <v>2.1 Not within Local Plan zoned recreational open space (i.e. no impact)</v>
      </c>
      <c r="N30" s="27" t="str">
        <f>VLOOKUP(A30,'NCC Highways Criteria 3'!A$2:K$44,11,FALSE)</f>
        <v xml:space="preserve">3.1 There is an existing highway access to the site which would require minimal or no mitigation </v>
      </c>
      <c r="O30" s="29" t="str">
        <f>VLOOKUP(A30,'Env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0" s="27" t="str">
        <f>VLOOKUP(A30,'criteria 5'!A$2:K$44,11,FALSE)</f>
        <v xml:space="preserve">5.1 The site has no obvious physical constraints </v>
      </c>
      <c r="Q30" s="31" t="str">
        <f>VLOOKUP(A30,'NCC Flood Crit 6'!A$3:J$45,10,FALSE)</f>
        <v>6.2 Moderate flood risk and will require some mitigation</v>
      </c>
      <c r="R30" s="31" t="str">
        <f>VLOOKUP(A30,'Design Criteria 7'!A$2:J$44,10,FALSE)</f>
        <v>7.2 The development of the site for housing would have a neutral effect on the existing form and character of the town</v>
      </c>
      <c r="S30" s="31" t="str">
        <f>VLOOKUP(A30,'Design Criteria 8'!A$2:J$44,10,FALSE)</f>
        <v>8.2 Development of the site would not result in the loss of open space or land which is significant to the character, form or setting of the settlement (e.g. development of LGS land)</v>
      </c>
      <c r="T30" s="31" t="str">
        <f>VLOOKUP(A30,'criteria 9'!A$2:L$44,12,FALSE)</f>
        <v>9.2 Development would have no effect on any heritage assets</v>
      </c>
      <c r="U30" s="27" t="str">
        <f>VLOOKUP(A30,'NCC Archaeology Crit 10'!A$2:J$44,10,FALSE)</f>
        <v>10.1 Site has no archaeology or archaeological activity or the site has had archaeology excavated in advance of current buildings or previous quarrying practices</v>
      </c>
      <c r="V30" s="31" t="str">
        <f>VLOOKUP(A30,'NBRC Crit 11'!A$2:J$44,10,0)</f>
        <v>11.2 Site is within an area of low-moderate potential for biodiversity based on location although certain features may be important and should be retained/enhanced where practicable</v>
      </c>
      <c r="W30" s="31" t="str">
        <f>VLOOKUP(A30,'Env Health Crit 12'!A$2:J$44,10,FALSE)</f>
        <v>12.2 &gt; 100m but &lt; 1km from any source of noise (trunk road, railway or other major source)</v>
      </c>
      <c r="X30" s="29" t="str">
        <f>VLOOKUP(A30,'Env Health Crit 13'!A$2:N$44,14,FALSE)</f>
        <v xml:space="preserve">13.2 Within the specified consultation zone of a notifiable installation – development however is unlikely to be precluded  </v>
      </c>
      <c r="Y30" s="27" t="str">
        <f>VLOOKUP(A30,'Env Health Crit 14'!A$2:J$44,10,FALSE)</f>
        <v>14.1 Not within Air Quality Management Area</v>
      </c>
      <c r="Z30" s="27" t="str">
        <f>VLOOKUP(A30,'criteria 15'!A$2:K$44,11,FALSE)</f>
        <v>15.2 The site is within a predominantly residential area and therefore likely to have good residential amenity</v>
      </c>
      <c r="AA30" s="27" t="str">
        <f>VLOOKUP(A30,'criteria 16'!A$2:K$44,11,FALSE)</f>
        <v xml:space="preserve">16.1 The site is held by a developer or landowner willing to develop or the site already has planning permission </v>
      </c>
      <c r="AB30" s="27" t="str">
        <f>VLOOKUP(A30,'criteria 17'!A$2:L$44,12,0)</f>
        <v>17.1 Low</v>
      </c>
      <c r="AC30" s="21" t="s">
        <v>1270</v>
      </c>
      <c r="AD30" s="21" t="s">
        <v>284</v>
      </c>
      <c r="AE30" s="21" t="s">
        <v>1642</v>
      </c>
      <c r="AG30" s="39" t="s">
        <v>360</v>
      </c>
    </row>
    <row r="31" spans="1:33" ht="146.25" x14ac:dyDescent="0.2">
      <c r="A31" s="224" t="s">
        <v>35</v>
      </c>
      <c r="B31" s="149">
        <f>VLOOKUP(A31,'criteria 1 Policy 11'!A$2:P$44,16,FALSE)</f>
        <v>0</v>
      </c>
      <c r="C31" s="149" t="s">
        <v>360</v>
      </c>
      <c r="D31" s="8" t="s">
        <v>152</v>
      </c>
      <c r="E31" s="8" t="s">
        <v>153</v>
      </c>
      <c r="F31" s="11" t="s">
        <v>150</v>
      </c>
      <c r="G31" s="4" t="s">
        <v>1602</v>
      </c>
      <c r="H31" s="11" t="s">
        <v>154</v>
      </c>
      <c r="I31" s="11">
        <v>488274.32</v>
      </c>
      <c r="J31" s="11">
        <v>266723.45</v>
      </c>
      <c r="K31" s="11">
        <v>0.375162</v>
      </c>
      <c r="L31" s="27" t="str">
        <f>VLOOKUP(A31,'criteria 1 Policy 11'!A$2:K$44,11,FALSE)</f>
        <v>1.1 Located within a Growth Town or within a Sustainable Urban Extension as identified in the Joint Core Strategy</v>
      </c>
      <c r="M31" s="27" t="str">
        <f>VLOOKUP(A31,'Criteria 2 open space'!A$2:J$44,10,0)</f>
        <v>2.1 Not within Local Plan zoned recreational open space (i.e. no impact)</v>
      </c>
      <c r="N31" s="30" t="str">
        <f>VLOOKUP(A31,'NCC Highways Criteria 3'!A$2:K$44,11,FALSE)</f>
        <v>3.4 Highway access is very constrained and would require a very high level of mitigation/ is not possible</v>
      </c>
      <c r="O31" s="29" t="str">
        <f>VLOOKUP(A31,'Env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1" s="27" t="str">
        <f>VLOOKUP(A31,'criteria 5'!A$2:K$44,11,FALSE)</f>
        <v xml:space="preserve">5.1 The site has no obvious physical constraints </v>
      </c>
      <c r="Q31" s="27" t="str">
        <f>VLOOKUP(A31,'NCC Flood Crit 6'!A$3:J$45,10,FALSE)</f>
        <v xml:space="preserve">6.1 Minimal flood risk and no need for mitigation </v>
      </c>
      <c r="R31" s="31" t="str">
        <f>VLOOKUP(A31,'Design Criteria 7'!A$2:J$44,10,FALSE)</f>
        <v>7.2 The development of the site for housing would have a neutral effect on the existing form and character of the town</v>
      </c>
      <c r="S31" s="31" t="str">
        <f>VLOOKUP(A31,'Design Criteria 8'!A$2:J$44,10,FALSE)</f>
        <v>8.2 Development of the site would not result in the loss of open space or land which is significant to the character, form or setting of the settlement (e.g. development of LGS land)</v>
      </c>
      <c r="T31" s="31" t="str">
        <f>VLOOKUP(A31,'criteria 9'!A$2:L$44,12,FALSE)</f>
        <v>9.2 Development would have no effect on any heritage assets</v>
      </c>
      <c r="U31" s="27" t="str">
        <f>VLOOKUP(A31,'NCC Archaeology Crit 10'!A$2:J$44,10,FALSE)</f>
        <v>10.1 Site has no archaeology or archaeological activity or the site has had archaeology excavated in advance of current buildings or previous quarrying practices</v>
      </c>
      <c r="V31" s="27" t="str">
        <f>VLOOKUP(A31,'NBRC Crit 11'!A$2:J$44,10,0)</f>
        <v>11.1 The site location contains no nearby designated or potential wildlife site</v>
      </c>
      <c r="W31" s="31" t="str">
        <f>VLOOKUP(A31,'Env Health Crit 12'!A$2:J$44,10,FALSE)</f>
        <v>12.2 &gt; 100m but &lt; 1km from any source of noise (trunk road, railway or other major source)</v>
      </c>
      <c r="X31" s="29" t="str">
        <f>VLOOKUP(A31,'Env Health Crit 13'!A$2:N$44,14,FALSE)</f>
        <v xml:space="preserve">13.2 Within the specified consultation zone of a notifiable installation – development however is unlikely to be precluded  </v>
      </c>
      <c r="Y31" s="27" t="str">
        <f>VLOOKUP(A31,'Env Health Crit 14'!A$2:J$44,10,FALSE)</f>
        <v>14.1 Not within Air Quality Management Area</v>
      </c>
      <c r="Z31" s="27" t="str">
        <f>VLOOKUP(A31,'criteria 15'!A$2:K$44,11,FALSE)</f>
        <v>15.2 The site is within a predominantly residential area and therefore likely to have good residential amenity</v>
      </c>
      <c r="AA31" s="27" t="str">
        <f>VLOOKUP(A31,'criteria 16'!A$2:K$44,11,FALSE)</f>
        <v xml:space="preserve">16.1 The site is held by a developer or landowner willing to develop or the site already has planning permission </v>
      </c>
      <c r="AB31" s="27" t="str">
        <f>VLOOKUP(A31,'criteria 17'!A$2:L$44,12,0)</f>
        <v>17.1 Low</v>
      </c>
      <c r="AC31" s="21" t="s">
        <v>1270</v>
      </c>
      <c r="AD31" s="21" t="s">
        <v>284</v>
      </c>
      <c r="AE31" s="21" t="s">
        <v>1642</v>
      </c>
      <c r="AG31" s="39" t="s">
        <v>360</v>
      </c>
    </row>
    <row r="32" spans="1:33" ht="146.25" x14ac:dyDescent="0.2">
      <c r="A32" s="224" t="s">
        <v>36</v>
      </c>
      <c r="B32" s="149">
        <f>VLOOKUP(A32,'criteria 1 Policy 11'!A$2:P$44,16,FALSE)</f>
        <v>0</v>
      </c>
      <c r="C32" s="149" t="s">
        <v>1270</v>
      </c>
      <c r="D32" s="8" t="s">
        <v>155</v>
      </c>
      <c r="E32" s="8" t="s">
        <v>156</v>
      </c>
      <c r="F32" s="11" t="s">
        <v>150</v>
      </c>
      <c r="G32" s="4" t="s">
        <v>1602</v>
      </c>
      <c r="H32" s="11" t="s">
        <v>157</v>
      </c>
      <c r="I32" s="11">
        <v>488406.05</v>
      </c>
      <c r="J32" s="11">
        <v>267919.84999999998</v>
      </c>
      <c r="K32" s="11">
        <v>0.54935400000000001</v>
      </c>
      <c r="L32" s="27" t="str">
        <f>VLOOKUP(A32,'criteria 1 Policy 11'!A$2:K$44,11,FALSE)</f>
        <v>1.1 Located within a Growth Town or within a Sustainable Urban Extension as identified in the Joint Core Strategy</v>
      </c>
      <c r="M32" s="27" t="str">
        <f>VLOOKUP(A32,'Criteria 2 open space'!A$2:J$44,10,0)</f>
        <v>2.1 Not within Local Plan zoned recreational open space (i.e. no impact)</v>
      </c>
      <c r="N32" s="29" t="str">
        <f>VLOOKUP(A32,'NCC Highways Criteria 3'!A$2:K$44,11,FALSE)</f>
        <v xml:space="preserve">3.3 Highway access is constrained but could be achieved with mitigation </v>
      </c>
      <c r="O32" s="29" t="str">
        <f>VLOOKUP(A32,'Env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2" s="31" t="str">
        <f>VLOOKUP(A32,'criteria 5'!A$2:K$44,11,FALSE)</f>
        <v>5.2 The site has physical constraints that can be mitigated (e.g. TPOS, existing buildings)</v>
      </c>
      <c r="Q32" s="27" t="str">
        <f>VLOOKUP(A32,'NCC Flood Crit 6'!A$3:J$45,10,FALSE)</f>
        <v xml:space="preserve">6.1 Minimal flood risk and no need for mitigation </v>
      </c>
      <c r="R32" s="31" t="str">
        <f>VLOOKUP(A32,'Design Criteria 7'!A$2:J$44,10,FALSE)</f>
        <v>7.2 The development of the site for housing would have a neutral effect on the existing form and character of the town</v>
      </c>
      <c r="S32" s="31" t="str">
        <f>VLOOKUP(A32,'Design Criteria 8'!A$2:J$44,10,FALSE)</f>
        <v>8.2 Development of the site would not result in the loss of open space or land which is significant to the character, form or setting of the settlement (e.g. development of LGS land)</v>
      </c>
      <c r="T32" s="31" t="str">
        <f>VLOOKUP(A32,'criteria 9'!A$2:L$44,12,FALSE)</f>
        <v>9.2 Development would have no effect on any heritage assets</v>
      </c>
      <c r="U32" s="31" t="str">
        <f>VLOOKUP(A32,'NCC Archaeology Crit 10'!A$2:J$44,10,FALSE)</f>
        <v>10.2 No known archaeology or archaeological activity. Site may have some potential for activity but the area has never been archaeologically investigated</v>
      </c>
      <c r="V32" s="27" t="str">
        <f>VLOOKUP(A32,'NBRC Crit 11'!A$2:J$44,10,0)</f>
        <v>11.1 The site location contains no nearby designated or potential wildlife site</v>
      </c>
      <c r="W32" s="27" t="str">
        <f>VLOOKUP(A32,'Env Health Crit 12'!A$2:J$44,10,FALSE)</f>
        <v xml:space="preserve">12.1 &gt; 1km away from any source of noise (trunk road, railway or other major source) </v>
      </c>
      <c r="X32" s="29" t="str">
        <f>VLOOKUP(A32,'Env Health Crit 13'!A$2:N$44,14,FALSE)</f>
        <v xml:space="preserve">13.2 Within the specified consultation zone of a notifiable installation – development however is unlikely to be precluded  </v>
      </c>
      <c r="Y32" s="27" t="str">
        <f>VLOOKUP(A32,'Env Health Crit 14'!A$2:J$44,10,FALSE)</f>
        <v>14.1 Not within Air Quality Management Area</v>
      </c>
      <c r="Z32" s="27" t="str">
        <f>VLOOKUP(A32,'criteria 15'!A$2:K$44,11,FALSE)</f>
        <v>15.2 The site is within a predominantly residential area and therefore likely to have good residential amenity</v>
      </c>
      <c r="AA32" s="27" t="str">
        <f>VLOOKUP(A32,'criteria 16'!A$2:K$44,11,FALSE)</f>
        <v xml:space="preserve">16.1 The site is held by a developer or landowner willing to develop or the site already has planning permission </v>
      </c>
      <c r="AB32" s="27" t="str">
        <f>VLOOKUP(A32,'criteria 17'!A$2:L$44,12,0)</f>
        <v>17.1 Low</v>
      </c>
      <c r="AC32" s="21" t="s">
        <v>360</v>
      </c>
      <c r="AD32" s="21" t="s">
        <v>284</v>
      </c>
      <c r="AE32" s="21" t="s">
        <v>1642</v>
      </c>
      <c r="AG32" s="39" t="s">
        <v>360</v>
      </c>
    </row>
    <row r="33" spans="1:33" ht="22.5" x14ac:dyDescent="0.2">
      <c r="A33" s="224" t="s">
        <v>37</v>
      </c>
      <c r="B33" s="149" t="str">
        <f>VLOOKUP(A33,'criteria 1 Policy 11'!A$2:P$44,16,FALSE)</f>
        <v>Y</v>
      </c>
      <c r="C33" s="149" t="s">
        <v>1252</v>
      </c>
      <c r="D33" s="8" t="s">
        <v>158</v>
      </c>
      <c r="E33" s="8" t="s">
        <v>159</v>
      </c>
      <c r="F33" s="11" t="s">
        <v>150</v>
      </c>
      <c r="G33" s="4" t="s">
        <v>1602</v>
      </c>
      <c r="H33" s="11" t="s">
        <v>162</v>
      </c>
      <c r="I33" s="11">
        <v>489738.89</v>
      </c>
      <c r="J33" s="11">
        <v>268548.96999999997</v>
      </c>
      <c r="K33" s="11">
        <v>1.13853</v>
      </c>
      <c r="L33" s="4" t="s">
        <v>1640</v>
      </c>
      <c r="M33" s="4" t="s">
        <v>1640</v>
      </c>
      <c r="N33" s="4" t="s">
        <v>1640</v>
      </c>
      <c r="O33" s="4" t="s">
        <v>1640</v>
      </c>
      <c r="P33" s="4" t="s">
        <v>1640</v>
      </c>
      <c r="Q33" s="4" t="s">
        <v>1640</v>
      </c>
      <c r="R33" s="4" t="s">
        <v>1640</v>
      </c>
      <c r="S33" s="4" t="s">
        <v>1640</v>
      </c>
      <c r="T33" s="4" t="s">
        <v>1640</v>
      </c>
      <c r="U33" s="4" t="s">
        <v>1640</v>
      </c>
      <c r="V33" s="4" t="s">
        <v>1640</v>
      </c>
      <c r="W33" s="4" t="s">
        <v>1640</v>
      </c>
      <c r="X33" s="4" t="s">
        <v>1640</v>
      </c>
      <c r="Y33" s="4" t="s">
        <v>1640</v>
      </c>
      <c r="Z33" s="4" t="s">
        <v>1640</v>
      </c>
      <c r="AA33" s="4" t="s">
        <v>1640</v>
      </c>
      <c r="AB33" s="4" t="s">
        <v>1640</v>
      </c>
      <c r="AC33" s="21" t="s">
        <v>1624</v>
      </c>
      <c r="AD33" s="21" t="s">
        <v>1589</v>
      </c>
      <c r="AE33" s="4" t="s">
        <v>1640</v>
      </c>
      <c r="AG33" s="39" t="s">
        <v>360</v>
      </c>
    </row>
    <row r="34" spans="1:33" ht="67.5" x14ac:dyDescent="0.2">
      <c r="A34" s="224" t="s">
        <v>39</v>
      </c>
      <c r="B34" s="149" t="str">
        <f>VLOOKUP(A34,'criteria 1 Policy 11'!A$2:P$44,16,FALSE)</f>
        <v>Y</v>
      </c>
      <c r="C34" s="149" t="s">
        <v>1252</v>
      </c>
      <c r="D34" s="8" t="s">
        <v>164</v>
      </c>
      <c r="E34" s="8" t="s">
        <v>165</v>
      </c>
      <c r="F34" s="11" t="s">
        <v>150</v>
      </c>
      <c r="G34" s="4" t="s">
        <v>1602</v>
      </c>
      <c r="H34" s="11" t="s">
        <v>166</v>
      </c>
      <c r="I34" s="11">
        <v>488882.73</v>
      </c>
      <c r="J34" s="11">
        <v>267926.53000000003</v>
      </c>
      <c r="K34" s="11">
        <v>3.1223700000000001</v>
      </c>
      <c r="L34" s="4" t="s">
        <v>1640</v>
      </c>
      <c r="M34" s="4" t="s">
        <v>1640</v>
      </c>
      <c r="N34" s="4" t="s">
        <v>1640</v>
      </c>
      <c r="O34" s="4" t="s">
        <v>1640</v>
      </c>
      <c r="P34" s="4" t="s">
        <v>1640</v>
      </c>
      <c r="Q34" s="4" t="s">
        <v>1640</v>
      </c>
      <c r="R34" s="4" t="s">
        <v>1640</v>
      </c>
      <c r="S34" s="4" t="s">
        <v>1640</v>
      </c>
      <c r="T34" s="4" t="s">
        <v>1640</v>
      </c>
      <c r="U34" s="4" t="s">
        <v>1640</v>
      </c>
      <c r="V34" s="4" t="s">
        <v>1640</v>
      </c>
      <c r="W34" s="4" t="s">
        <v>1640</v>
      </c>
      <c r="X34" s="4" t="s">
        <v>1640</v>
      </c>
      <c r="Y34" s="4" t="s">
        <v>1640</v>
      </c>
      <c r="Z34" s="4" t="s">
        <v>1640</v>
      </c>
      <c r="AA34" s="4" t="s">
        <v>1640</v>
      </c>
      <c r="AB34" s="4" t="s">
        <v>1640</v>
      </c>
      <c r="AC34" s="21" t="s">
        <v>1624</v>
      </c>
      <c r="AD34" s="21" t="s">
        <v>1590</v>
      </c>
      <c r="AE34" s="4" t="s">
        <v>1640</v>
      </c>
      <c r="AG34" s="39" t="s">
        <v>360</v>
      </c>
    </row>
    <row r="35" spans="1:33" ht="22.5" x14ac:dyDescent="0.2">
      <c r="A35" s="224" t="s">
        <v>40</v>
      </c>
      <c r="B35" s="149" t="str">
        <f>VLOOKUP(A35,'criteria 1 Policy 11'!A$2:P$44,16,FALSE)</f>
        <v>Y</v>
      </c>
      <c r="C35" s="149" t="s">
        <v>1252</v>
      </c>
      <c r="D35" s="8" t="s">
        <v>167</v>
      </c>
      <c r="E35" s="8" t="s">
        <v>168</v>
      </c>
      <c r="F35" s="11" t="s">
        <v>150</v>
      </c>
      <c r="G35" s="4" t="s">
        <v>1602</v>
      </c>
      <c r="H35" s="11" t="s">
        <v>169</v>
      </c>
      <c r="I35" s="11">
        <v>489353.2</v>
      </c>
      <c r="J35" s="11">
        <v>267916.62</v>
      </c>
      <c r="K35" s="11">
        <v>0.45309300000000002</v>
      </c>
      <c r="L35" s="4" t="s">
        <v>1640</v>
      </c>
      <c r="M35" s="4" t="s">
        <v>1640</v>
      </c>
      <c r="N35" s="4" t="s">
        <v>1640</v>
      </c>
      <c r="O35" s="4" t="s">
        <v>1640</v>
      </c>
      <c r="P35" s="4" t="s">
        <v>1640</v>
      </c>
      <c r="Q35" s="4" t="s">
        <v>1640</v>
      </c>
      <c r="R35" s="4" t="s">
        <v>1640</v>
      </c>
      <c r="S35" s="4" t="s">
        <v>1640</v>
      </c>
      <c r="T35" s="4" t="s">
        <v>1640</v>
      </c>
      <c r="U35" s="4" t="s">
        <v>1640</v>
      </c>
      <c r="V35" s="4" t="s">
        <v>1640</v>
      </c>
      <c r="W35" s="4" t="s">
        <v>1640</v>
      </c>
      <c r="X35" s="4" t="s">
        <v>1640</v>
      </c>
      <c r="Y35" s="4" t="s">
        <v>1640</v>
      </c>
      <c r="Z35" s="4" t="s">
        <v>1640</v>
      </c>
      <c r="AA35" s="4" t="s">
        <v>1640</v>
      </c>
      <c r="AB35" s="4" t="s">
        <v>1640</v>
      </c>
      <c r="AC35" s="21" t="s">
        <v>1624</v>
      </c>
      <c r="AD35" s="21" t="s">
        <v>1620</v>
      </c>
      <c r="AE35" s="4" t="s">
        <v>1640</v>
      </c>
      <c r="AG35" s="39" t="s">
        <v>360</v>
      </c>
    </row>
    <row r="36" spans="1:33" ht="22.5" x14ac:dyDescent="0.2">
      <c r="A36" s="224" t="s">
        <v>41</v>
      </c>
      <c r="B36" s="149" t="str">
        <f>VLOOKUP(A36,'criteria 1 Policy 11'!A$2:P$44,16,FALSE)</f>
        <v>Y</v>
      </c>
      <c r="C36" s="149" t="s">
        <v>1252</v>
      </c>
      <c r="D36" s="8" t="s">
        <v>170</v>
      </c>
      <c r="E36" s="8" t="s">
        <v>171</v>
      </c>
      <c r="F36" s="11" t="s">
        <v>150</v>
      </c>
      <c r="G36" s="4" t="s">
        <v>1602</v>
      </c>
      <c r="H36" s="11" t="s">
        <v>172</v>
      </c>
      <c r="I36" s="11">
        <v>490181.41</v>
      </c>
      <c r="J36" s="11">
        <v>268930.89</v>
      </c>
      <c r="K36" s="11">
        <v>10.8758</v>
      </c>
      <c r="L36" s="4" t="s">
        <v>1640</v>
      </c>
      <c r="M36" s="4" t="s">
        <v>1640</v>
      </c>
      <c r="N36" s="4" t="s">
        <v>1640</v>
      </c>
      <c r="O36" s="4" t="s">
        <v>1640</v>
      </c>
      <c r="P36" s="4" t="s">
        <v>1640</v>
      </c>
      <c r="Q36" s="4" t="s">
        <v>1640</v>
      </c>
      <c r="R36" s="4" t="s">
        <v>1640</v>
      </c>
      <c r="S36" s="4" t="s">
        <v>1640</v>
      </c>
      <c r="T36" s="4" t="s">
        <v>1640</v>
      </c>
      <c r="U36" s="4" t="s">
        <v>1640</v>
      </c>
      <c r="V36" s="4" t="s">
        <v>1640</v>
      </c>
      <c r="W36" s="4" t="s">
        <v>1640</v>
      </c>
      <c r="X36" s="4" t="s">
        <v>1640</v>
      </c>
      <c r="Y36" s="4" t="s">
        <v>1640</v>
      </c>
      <c r="Z36" s="4" t="s">
        <v>1640</v>
      </c>
      <c r="AA36" s="4" t="s">
        <v>1640</v>
      </c>
      <c r="AB36" s="4" t="s">
        <v>1640</v>
      </c>
      <c r="AC36" s="21" t="s">
        <v>1624</v>
      </c>
      <c r="AD36" s="21" t="s">
        <v>1621</v>
      </c>
      <c r="AE36" s="4" t="s">
        <v>1640</v>
      </c>
      <c r="AG36" s="39" t="s">
        <v>360</v>
      </c>
    </row>
    <row r="37" spans="1:33" ht="22.5" x14ac:dyDescent="0.2">
      <c r="A37" s="224" t="s">
        <v>42</v>
      </c>
      <c r="B37" s="149" t="str">
        <f>VLOOKUP(A37,'criteria 1 Policy 11'!A$2:P$44,16,FALSE)</f>
        <v>Y</v>
      </c>
      <c r="C37" s="149" t="s">
        <v>1252</v>
      </c>
      <c r="D37" s="8" t="s">
        <v>173</v>
      </c>
      <c r="E37" s="8" t="s">
        <v>174</v>
      </c>
      <c r="F37" s="11" t="s">
        <v>175</v>
      </c>
      <c r="G37" s="4" t="s">
        <v>1602</v>
      </c>
      <c r="H37" s="11" t="s">
        <v>176</v>
      </c>
      <c r="I37" s="11">
        <v>491989.85</v>
      </c>
      <c r="J37" s="11">
        <v>271644.52</v>
      </c>
      <c r="K37" s="11">
        <v>1.38846</v>
      </c>
      <c r="L37" s="4" t="s">
        <v>1640</v>
      </c>
      <c r="M37" s="4" t="s">
        <v>1640</v>
      </c>
      <c r="N37" s="4" t="s">
        <v>1640</v>
      </c>
      <c r="O37" s="4" t="s">
        <v>1640</v>
      </c>
      <c r="P37" s="4" t="s">
        <v>1640</v>
      </c>
      <c r="Q37" s="4" t="s">
        <v>1640</v>
      </c>
      <c r="R37" s="4" t="s">
        <v>1640</v>
      </c>
      <c r="S37" s="4" t="s">
        <v>1640</v>
      </c>
      <c r="T37" s="4" t="s">
        <v>1640</v>
      </c>
      <c r="U37" s="4" t="s">
        <v>1640</v>
      </c>
      <c r="V37" s="4" t="s">
        <v>1640</v>
      </c>
      <c r="W37" s="4" t="s">
        <v>1640</v>
      </c>
      <c r="X37" s="4" t="s">
        <v>1640</v>
      </c>
      <c r="Y37" s="4" t="s">
        <v>1640</v>
      </c>
      <c r="Z37" s="4" t="s">
        <v>1640</v>
      </c>
      <c r="AA37" s="4" t="s">
        <v>1640</v>
      </c>
      <c r="AB37" s="4" t="s">
        <v>1640</v>
      </c>
      <c r="AC37" s="21" t="s">
        <v>1624</v>
      </c>
      <c r="AD37" s="173" t="s">
        <v>2307</v>
      </c>
      <c r="AE37" s="4" t="s">
        <v>1640</v>
      </c>
      <c r="AG37" s="39" t="s">
        <v>360</v>
      </c>
    </row>
    <row r="38" spans="1:33" ht="56.25" x14ac:dyDescent="0.2">
      <c r="A38" s="224" t="s">
        <v>43</v>
      </c>
      <c r="B38" s="149" t="str">
        <f>VLOOKUP(A38,'criteria 1 Policy 11'!A$2:P$44,16,FALSE)</f>
        <v>Y</v>
      </c>
      <c r="C38" s="149" t="s">
        <v>1252</v>
      </c>
      <c r="D38" s="8" t="s">
        <v>1610</v>
      </c>
      <c r="E38" s="8" t="s">
        <v>178</v>
      </c>
      <c r="F38" s="11" t="s">
        <v>150</v>
      </c>
      <c r="G38" s="4" t="s">
        <v>1602</v>
      </c>
      <c r="H38" s="11" t="s">
        <v>179</v>
      </c>
      <c r="I38" s="11">
        <v>489355.11</v>
      </c>
      <c r="J38" s="11">
        <v>268063.18</v>
      </c>
      <c r="K38" s="11">
        <v>0.82981899999999997</v>
      </c>
      <c r="L38" s="4" t="s">
        <v>1640</v>
      </c>
      <c r="M38" s="4" t="s">
        <v>1640</v>
      </c>
      <c r="N38" s="4" t="s">
        <v>1640</v>
      </c>
      <c r="O38" s="4" t="s">
        <v>1640</v>
      </c>
      <c r="P38" s="4" t="s">
        <v>1640</v>
      </c>
      <c r="Q38" s="4" t="s">
        <v>1640</v>
      </c>
      <c r="R38" s="4" t="s">
        <v>1640</v>
      </c>
      <c r="S38" s="4" t="s">
        <v>1640</v>
      </c>
      <c r="T38" s="4" t="s">
        <v>1640</v>
      </c>
      <c r="U38" s="4" t="s">
        <v>1640</v>
      </c>
      <c r="V38" s="4" t="s">
        <v>1640</v>
      </c>
      <c r="W38" s="4" t="s">
        <v>1640</v>
      </c>
      <c r="X38" s="4" t="s">
        <v>1640</v>
      </c>
      <c r="Y38" s="4" t="s">
        <v>1640</v>
      </c>
      <c r="Z38" s="4" t="s">
        <v>1640</v>
      </c>
      <c r="AA38" s="4" t="s">
        <v>1640</v>
      </c>
      <c r="AB38" s="4" t="s">
        <v>1640</v>
      </c>
      <c r="AC38" s="21" t="s">
        <v>1624</v>
      </c>
      <c r="AD38" s="21" t="s">
        <v>1623</v>
      </c>
      <c r="AE38" s="4" t="s">
        <v>1640</v>
      </c>
      <c r="AG38" s="39" t="s">
        <v>360</v>
      </c>
    </row>
  </sheetData>
  <sheetProtection password="F166" sheet="1" objects="1" scenarios="1" autoFilter="0"/>
  <autoFilter ref="A3:AH38">
    <filterColumn colId="32">
      <filters>
        <filter val="Y"/>
      </filters>
    </filterColumn>
  </autoFilter>
  <mergeCells count="1">
    <mergeCell ref="A2:AD2"/>
  </mergeCells>
  <pageMargins left="0.70866141732283472" right="0.70866141732283472" top="0.74803149606299213" bottom="0.74803149606299213" header="0.31496062992125984" footer="0.31496062992125984"/>
  <pageSetup paperSize="9" scale="3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pageSetUpPr fitToPage="1"/>
  </sheetPr>
  <dimension ref="A1:B37"/>
  <sheetViews>
    <sheetView zoomScaleNormal="100" workbookViewId="0">
      <selection sqref="A1:B1"/>
    </sheetView>
  </sheetViews>
  <sheetFormatPr defaultColWidth="9.140625" defaultRowHeight="11.25" x14ac:dyDescent="0.2"/>
  <cols>
    <col min="1" max="1" width="37.7109375" style="39" bestFit="1" customWidth="1"/>
    <col min="2" max="2" width="120" style="39" customWidth="1"/>
    <col min="3" max="16384" width="9.140625" style="39"/>
  </cols>
  <sheetData>
    <row r="1" spans="1:2" ht="24.75" customHeight="1" x14ac:dyDescent="0.2">
      <c r="A1" s="288" t="s">
        <v>2502</v>
      </c>
      <c r="B1" s="288"/>
    </row>
    <row r="2" spans="1:2" ht="12" thickBot="1" x14ac:dyDescent="0.25">
      <c r="A2" s="285" t="s">
        <v>2278</v>
      </c>
      <c r="B2" s="285"/>
    </row>
    <row r="3" spans="1:2" ht="12.75" thickTop="1" thickBot="1" x14ac:dyDescent="0.25">
      <c r="A3" s="185" t="s">
        <v>1557</v>
      </c>
      <c r="B3" s="190" t="s">
        <v>1</v>
      </c>
    </row>
    <row r="4" spans="1:2" ht="12" thickTop="1" x14ac:dyDescent="0.2">
      <c r="A4" s="174" t="s">
        <v>44</v>
      </c>
      <c r="B4" s="189" t="str">
        <f>VLOOKUP(B3,'6.Shortlisted Site Assessments'!A$4:D$38,4,0)</f>
        <v>Car Park</v>
      </c>
    </row>
    <row r="5" spans="1:2" x14ac:dyDescent="0.2">
      <c r="A5" s="174" t="s">
        <v>45</v>
      </c>
      <c r="B5" s="189" t="str">
        <f>VLOOKUP(B3,'6.Shortlisted Site Assessments'!A$4:E$38,5,0)</f>
        <v>Pytchley Court</v>
      </c>
    </row>
    <row r="6" spans="1:2" x14ac:dyDescent="0.2">
      <c r="A6" s="53" t="s">
        <v>1605</v>
      </c>
      <c r="B6" s="131" t="str">
        <f>VLOOKUP(B3,'6.Shortlisted Site Assessments'!A$4:F$38,6,FALSE)</f>
        <v>Corby</v>
      </c>
    </row>
    <row r="7" spans="1:2" x14ac:dyDescent="0.2">
      <c r="A7" s="53" t="s">
        <v>1604</v>
      </c>
      <c r="B7" s="131" t="str">
        <f>VLOOKUP(B3,'6.Shortlisted Site Assessments'!A$4:G$38,7,FALSE)</f>
        <v>Corby Borough</v>
      </c>
    </row>
    <row r="8" spans="1:2" x14ac:dyDescent="0.2">
      <c r="A8" s="53" t="s">
        <v>1592</v>
      </c>
      <c r="B8" s="131" t="str">
        <f>VLOOKUP(B3,'6.Shortlisted Site Assessments'!A$3:H$38,8,0)</f>
        <v>NN17 2PL</v>
      </c>
    </row>
    <row r="9" spans="1:2" x14ac:dyDescent="0.2">
      <c r="A9" s="188" t="s">
        <v>1583</v>
      </c>
      <c r="B9" s="196" t="str">
        <f>VLOOKUP(B3,'6.Shortlisted Site Assessments'!A$4:AE$38,30,0)</f>
        <v>None</v>
      </c>
    </row>
    <row r="10" spans="1:2" ht="15" x14ac:dyDescent="0.25">
      <c r="A10" s="53" t="s">
        <v>1593</v>
      </c>
      <c r="B10" s="225" t="s">
        <v>2529</v>
      </c>
    </row>
    <row r="11" spans="1:2" s="84" customFormat="1" x14ac:dyDescent="0.2">
      <c r="A11" s="66"/>
      <c r="B11" s="186"/>
    </row>
    <row r="12" spans="1:2" x14ac:dyDescent="0.2">
      <c r="A12" s="287" t="s">
        <v>1591</v>
      </c>
      <c r="B12" s="287"/>
    </row>
    <row r="13" spans="1:2" x14ac:dyDescent="0.2">
      <c r="A13" s="192" t="s">
        <v>1561</v>
      </c>
      <c r="B13" s="183" t="str">
        <f>VLOOKUP(B3,'6.Shortlisted Site Assessments'!A$4:L$38,12,0)</f>
        <v>1.1 Located within a Growth Town or within a Sustainable Urban Extension as identified in the Joint Core Strategy</v>
      </c>
    </row>
    <row r="14" spans="1:2" x14ac:dyDescent="0.2">
      <c r="A14" s="174" t="s">
        <v>1562</v>
      </c>
      <c r="B14" s="27" t="str">
        <f>VLOOKUP(B3,'6.Shortlisted Site Assessments'!A$4:M$38,13,0)</f>
        <v>2.1 Not within Local Plan zoned recreational open space (i.e. no impact)</v>
      </c>
    </row>
    <row r="15" spans="1:2" x14ac:dyDescent="0.2">
      <c r="A15" s="174" t="s">
        <v>1563</v>
      </c>
      <c r="B15" s="27" t="str">
        <f>VLOOKUP(B3,'6.Shortlisted Site Assessments'!A$4:N$38,14,FALSE)</f>
        <v xml:space="preserve">3.1 There is an existing highway access to the site which would require minimal or no mitigation </v>
      </c>
    </row>
    <row r="16" spans="1:2" x14ac:dyDescent="0.2">
      <c r="A16" s="174" t="s">
        <v>1564</v>
      </c>
      <c r="B16" s="21" t="str">
        <f>VLOOKUP(B3,'6.Shortlisted Site Assessments'!A$4:O$38,15,0)</f>
        <v>4.1 Unlikely</v>
      </c>
    </row>
    <row r="17" spans="1:2" x14ac:dyDescent="0.2">
      <c r="A17" s="174" t="s">
        <v>1565</v>
      </c>
      <c r="B17" s="27" t="str">
        <f>VLOOKUP(B3,'6.Shortlisted Site Assessments'!A$4:P$38,16,FALSE)</f>
        <v>5.2 The site has physical constraints that can be mitigated (e.g. TPOS, existing buildings)</v>
      </c>
    </row>
    <row r="18" spans="1:2" x14ac:dyDescent="0.2">
      <c r="A18" s="174" t="s">
        <v>1566</v>
      </c>
      <c r="B18" s="27" t="str">
        <f>VLOOKUP(B3,'6.Shortlisted Site Assessments'!A$4:Q$38,17,0)</f>
        <v>6.2 Moderate flood risk and will require some mitigation</v>
      </c>
    </row>
    <row r="19" spans="1:2" x14ac:dyDescent="0.2">
      <c r="A19" s="174" t="s">
        <v>1567</v>
      </c>
      <c r="B19" s="21" t="str">
        <f>VLOOKUP(B3,'6.Shortlisted Site Assessments'!A$4:R$38,18,FALSE)</f>
        <v>7.2 The development of the site for housing would have a neutral effect on the existing form and character of the town</v>
      </c>
    </row>
    <row r="20" spans="1:2" ht="22.5" x14ac:dyDescent="0.2">
      <c r="A20" s="174" t="s">
        <v>1568</v>
      </c>
      <c r="B20" s="27" t="str">
        <f>VLOOKUP(B3,'6.Shortlisted Site Assessments'!A$4:S$38,19,FALSE)</f>
        <v>8.2 Development of the site would not result in the loss of open space or land which is significant to the character, form or setting of the settlement (e.g. development of LGS land)</v>
      </c>
    </row>
    <row r="21" spans="1:2" x14ac:dyDescent="0.2">
      <c r="A21" s="174" t="s">
        <v>1569</v>
      </c>
      <c r="B21" s="27" t="str">
        <f>VLOOKUP(B3,'6.Shortlisted Site Assessments'!A$4:T$38,20,0)</f>
        <v>9.2 Development would have no effect on any heritage assets</v>
      </c>
    </row>
    <row r="22" spans="1:2" x14ac:dyDescent="0.2">
      <c r="A22" s="174" t="s">
        <v>1570</v>
      </c>
      <c r="B22" s="27" t="str">
        <f>VLOOKUP(B3,'6.Shortlisted Site Assessments'!A$4:U$38,21,0)</f>
        <v>10.1 Site has no archaeology or archaeological activity or the site has had archaeology excavated in advance of current buildings or previous quarrying practices</v>
      </c>
    </row>
    <row r="23" spans="1:2" ht="22.5" x14ac:dyDescent="0.2">
      <c r="A23" s="174" t="s">
        <v>1571</v>
      </c>
      <c r="B23" s="21" t="str">
        <f>VLOOKUP('7.Site Assessment Summaries'!B3,'6.Shortlisted Site Assessments'!A$4:V$38,22,FALSE)</f>
        <v>11.3 Site is in an area of moderate to high value/potential for biodiversity in relation to designated wildlife sites. Mitigation and/or management plans will probably need to form part of any development proposals</v>
      </c>
    </row>
    <row r="24" spans="1:2" x14ac:dyDescent="0.2">
      <c r="A24" s="174" t="s">
        <v>1572</v>
      </c>
      <c r="B24" s="27" t="str">
        <f>VLOOKUP(B3,'6.Shortlisted Site Assessments'!A$4:W$38,23,FALSE)</f>
        <v xml:space="preserve">12.1 &gt; 1km away from any source of noise (trunk road, railway or other major source) </v>
      </c>
    </row>
    <row r="25" spans="1:2" x14ac:dyDescent="0.2">
      <c r="A25" s="174" t="s">
        <v>1573</v>
      </c>
      <c r="B25" s="27" t="str">
        <f>VLOOKUP(B3,'6.Shortlisted Site Assessments'!A$4:X$38,24,FALSE)</f>
        <v>13.1 Not within a specified consultation zone or proximity of a notifiable or permitted installation (Health and Safety Executive, Local Authority and Environment Agency).</v>
      </c>
    </row>
    <row r="26" spans="1:2" x14ac:dyDescent="0.2">
      <c r="A26" s="174" t="s">
        <v>1574</v>
      </c>
      <c r="B26" s="27" t="str">
        <f>VLOOKUP(B3,'6.Shortlisted Site Assessments'!A$4:Y$38,25,FALSE)</f>
        <v>14.1 Not within Air Quality Management Area</v>
      </c>
    </row>
    <row r="27" spans="1:2" x14ac:dyDescent="0.2">
      <c r="A27" s="174" t="s">
        <v>1575</v>
      </c>
      <c r="B27" s="27" t="str">
        <f>VLOOKUP(B3,'6.Shortlisted Site Assessments'!A$4:Z$38,26,FALSE)</f>
        <v>15.3 The site is within a mixed use area</v>
      </c>
    </row>
    <row r="28" spans="1:2" x14ac:dyDescent="0.2">
      <c r="A28" s="174" t="s">
        <v>1576</v>
      </c>
      <c r="B28" s="21" t="str">
        <f>VLOOKUP(B3,'6.Shortlisted Site Assessments'!A$4:AA$38,27,FALSE)</f>
        <v xml:space="preserve">16.1 The site is held by a developer or landowner willing to develop or the site already has planning permission </v>
      </c>
    </row>
    <row r="29" spans="1:2" x14ac:dyDescent="0.2">
      <c r="A29" s="174" t="s">
        <v>1577</v>
      </c>
      <c r="B29" s="195" t="str">
        <f>VLOOKUP(B3,'6.Shortlisted Site Assessments'!A$4:AB$38,28,0)</f>
        <v>17.1 Low</v>
      </c>
    </row>
    <row r="30" spans="1:2" x14ac:dyDescent="0.2">
      <c r="A30" s="193"/>
      <c r="B30" s="187"/>
    </row>
    <row r="31" spans="1:2" x14ac:dyDescent="0.2">
      <c r="A31" s="174" t="s">
        <v>1558</v>
      </c>
      <c r="B31" s="194">
        <f>VLOOKUP(B3,Shortlist_20_06_16!A$4:BR$38,70,0)</f>
        <v>9.4813999999999989</v>
      </c>
    </row>
    <row r="32" spans="1:2" x14ac:dyDescent="0.2">
      <c r="A32" s="174" t="s">
        <v>1559</v>
      </c>
      <c r="B32" s="131">
        <f>VLOOKUP(B3,'6.Shortlisted Site Assessments'!A$4:K$38,11,FALSE)</f>
        <v>0.37925599999999998</v>
      </c>
    </row>
    <row r="33" spans="1:2" x14ac:dyDescent="0.2">
      <c r="A33" s="174" t="s">
        <v>1582</v>
      </c>
      <c r="B33" s="194">
        <f>VLOOKUP(B3,Shortlist_20_06_16!A$4:BR$38,67,0)</f>
        <v>50</v>
      </c>
    </row>
    <row r="34" spans="1:2" x14ac:dyDescent="0.2">
      <c r="A34" s="45"/>
    </row>
    <row r="35" spans="1:2" ht="22.5" x14ac:dyDescent="0.2">
      <c r="A35" s="198" t="s">
        <v>1641</v>
      </c>
      <c r="B35" s="198" t="str">
        <f>VLOOKUP(B3,'6.Shortlisted Site Assessments'!A4:AE38,31,0)</f>
        <v>The above assessment constitutes draft data compiled for as part of this Pilot Brownfield Register. For the avoidance of doubt Permission in Principle is NOT granted on this site at the current time.</v>
      </c>
    </row>
    <row r="36" spans="1:2" x14ac:dyDescent="0.2">
      <c r="A36" s="45"/>
    </row>
    <row r="37" spans="1:2" x14ac:dyDescent="0.2">
      <c r="A37" s="60" t="s">
        <v>1560</v>
      </c>
      <c r="B37" s="191">
        <f ca="1">TODAY()</f>
        <v>42793</v>
      </c>
    </row>
  </sheetData>
  <sheetProtection password="F166" sheet="1" objects="1" scenarios="1"/>
  <mergeCells count="3">
    <mergeCell ref="A12:B12"/>
    <mergeCell ref="A2:B2"/>
    <mergeCell ref="A1:B1"/>
  </mergeCells>
  <conditionalFormatting sqref="B13">
    <cfRule type="cellIs" dxfId="157" priority="18" operator="equal">
      <formula>"n/a"</formula>
    </cfRule>
    <cfRule type="cellIs" dxfId="156" priority="78" operator="equal">
      <formula>"1.4 Located within a Village with a Range of Services"</formula>
    </cfRule>
    <cfRule type="cellIs" dxfId="155" priority="79" operator="equal">
      <formula>"1.3 Located within a Larger Village"</formula>
    </cfRule>
    <cfRule type="cellIs" dxfId="154" priority="80" operator="equal">
      <formula>"1.2 Located within a Market Town"</formula>
    </cfRule>
    <cfRule type="cellIs" dxfId="153" priority="81" operator="equal">
      <formula>"1.1 Located within a Growth Town or within a Sustainable Urban Extension as identified in the Joint Core Strategy"</formula>
    </cfRule>
  </conditionalFormatting>
  <conditionalFormatting sqref="B14">
    <cfRule type="cellIs" dxfId="152" priority="17" operator="equal">
      <formula>"n/a"</formula>
    </cfRule>
    <cfRule type="cellIs" dxfId="151" priority="76" operator="equal">
      <formula>"2.2 Within Local Plan zoned Recreational Open Space (i.e. potential for impact)"</formula>
    </cfRule>
    <cfRule type="cellIs" dxfId="150" priority="77" operator="equal">
      <formula>"2.1 Not within Local Plan zoned Recreational Open Space (i.e. no impact)"</formula>
    </cfRule>
  </conditionalFormatting>
  <conditionalFormatting sqref="B15">
    <cfRule type="cellIs" dxfId="149" priority="16" operator="equal">
      <formula>"n/a"</formula>
    </cfRule>
    <cfRule type="cellIs" dxfId="148" priority="72" operator="equal">
      <formula>"3.4 Highway access is very constrained and would require a very high level of mitigation/ is not possible"</formula>
    </cfRule>
    <cfRule type="cellIs" dxfId="147" priority="73" operator="equal">
      <formula>"3.3 Highway access is constrained but could be achieved with mitigation "</formula>
    </cfRule>
    <cfRule type="cellIs" dxfId="146" priority="74" operator="equal">
      <formula>"3.2 Highway access could be achieved with minimal mitigation"</formula>
    </cfRule>
    <cfRule type="cellIs" dxfId="145" priority="75" operator="equal">
      <formula>"3.1 There is an existing highway access to the site which would require minimal or no mitigation "</formula>
    </cfRule>
  </conditionalFormatting>
  <conditionalFormatting sqref="B16">
    <cfRule type="cellIs" dxfId="144" priority="15" operator="equal">
      <formula>"n/a"</formula>
    </cfRule>
    <cfRule type="cellIs" dxfId="143" priority="67" operator="greaterThanOrEqual">
      <formula>4.3</formula>
    </cfRule>
    <cfRule type="cellIs" dxfId="142" priority="68" operator="greaterThanOrEqual">
      <formula>4.2</formula>
    </cfRule>
    <cfRule type="cellIs" dxfId="141" priority="71" operator="equal">
      <formula>"4.1 Unlikely"</formula>
    </cfRule>
  </conditionalFormatting>
  <conditionalFormatting sqref="B17">
    <cfRule type="cellIs" dxfId="140" priority="14" operator="equal">
      <formula>"n/a"</formula>
    </cfRule>
    <cfRule type="cellIs" dxfId="139" priority="64" operator="equal">
      <formula>"5.3 The site has constraints that cannot be mitigated (e.g. extremely steep slopes, gas pipeline)"</formula>
    </cfRule>
    <cfRule type="cellIs" dxfId="138" priority="65" operator="equal">
      <formula>"5.2 The site has physical constraints that can be mitigated (e.g. TPOS, existing buildings)"</formula>
    </cfRule>
    <cfRule type="cellIs" dxfId="137" priority="66" operator="equal">
      <formula>"5.1 The site has no obvious physical constraints "</formula>
    </cfRule>
  </conditionalFormatting>
  <conditionalFormatting sqref="B18">
    <cfRule type="cellIs" dxfId="136" priority="13" operator="equal">
      <formula>"n/a"</formula>
    </cfRule>
    <cfRule type="cellIs" dxfId="135" priority="61" operator="equal">
      <formula>"6.3 Significant flood risk and will require a very high level of mitigation or the need to avoid development "</formula>
    </cfRule>
    <cfRule type="cellIs" dxfId="134" priority="62" operator="equal">
      <formula>"6.2 Moderate flood risk and will require some mitigation"</formula>
    </cfRule>
    <cfRule type="cellIs" dxfId="133" priority="63" operator="equal">
      <formula>"6.1 Minimal flood risk and no need for mitigation "</formula>
    </cfRule>
  </conditionalFormatting>
  <conditionalFormatting sqref="B19">
    <cfRule type="cellIs" dxfId="132" priority="12" operator="equal">
      <formula>"n/a"</formula>
    </cfRule>
    <cfRule type="cellIs" dxfId="131" priority="57" operator="equal">
      <formula>"7.4 There are severe constraints "</formula>
    </cfRule>
    <cfRule type="cellIs" dxfId="130" priority="58" operator="equal">
      <formula>"7.3 The development of the site for housing would have a significant negative effect on the form and character of the town but mitigation should be possible"</formula>
    </cfRule>
    <cfRule type="cellIs" dxfId="129" priority="59" operator="equal">
      <formula>"7.2 The development of the site for housing would have a neutral effect on the existing form and character of the town"</formula>
    </cfRule>
    <cfRule type="cellIs" dxfId="128" priority="60" operator="equal">
      <formula>"7.1 The development of the site for housing would have a significant positive effect on the existing form and character of the town"</formula>
    </cfRule>
  </conditionalFormatting>
  <conditionalFormatting sqref="B20">
    <cfRule type="cellIs" dxfId="127" priority="11" operator="equal">
      <formula>"n/a"</formula>
    </cfRule>
    <cfRule type="cellIs" dxfId="126" priority="54" operator="equal">
      <formula>"8.3 Development of the site would result in the loss of open space or land which is significant to the character, form or setting of the settlement (e.g. development of LGS land)"</formula>
    </cfRule>
    <cfRule type="cellIs" dxfId="125" priority="55" operator="equal">
      <formula>"8.2 Development of the site would not result in the loss of open space or land which is significant to the character, form or setting of the settlement (e.g. development of LGS land)"</formula>
    </cfRule>
    <cfRule type="cellIs" dxfId="124" priority="56" operator="equal">
      <formula>"8.1 Development of the site would be positive by creating new open space/public realm"</formula>
    </cfRule>
  </conditionalFormatting>
  <conditionalFormatting sqref="B21">
    <cfRule type="cellIs" dxfId="123" priority="10" operator="equal">
      <formula>"n/a"</formula>
    </cfRule>
    <cfRule type="cellIs" dxfId="122" priority="50" operator="greaterThan">
      <formula>"9.4 Significant constraints identified such that it is not considered appropriate for development to take place  (e.g. development involving the loss of or substantial harm to a designated heritage asset or on a SAM)"</formula>
    </cfRule>
    <cfRule type="cellIs" dxfId="121" priority="51" operator="equal">
      <formula>"9.3 Constraints identified although it may be possible for some development with appropriate mitigation  (e.g. development within a conservation area or the setting of a listed building or development affecting a local heritage asset)"</formula>
    </cfRule>
    <cfRule type="cellIs" dxfId="120" priority="52" operator="equal">
      <formula>"9.2 Development would have no effect on any heritage assets"</formula>
    </cfRule>
    <cfRule type="cellIs" dxfId="119" priority="53" operator="equal">
      <formula>"9.1 Development would be positive by enhancing a designated historic asset (e.g. removing unattractive features to enhance the setting or ensuring the survival of a designated asset)"</formula>
    </cfRule>
  </conditionalFormatting>
  <conditionalFormatting sqref="B22">
    <cfRule type="cellIs" dxfId="118" priority="9" operator="equal">
      <formula>"n/a"</formula>
    </cfRule>
    <cfRule type="cellIs" dxfId="117" priority="46" operator="equal">
      <formula>"10.4 Site has significant archaeological activity such as that it is not considered appropriate for development to take place"</formula>
    </cfRule>
    <cfRule type="cellIs" dxfId="116" priority="47" operator="equal">
      <formula>"10.3 Site has real potential for archaeology due to any visual features found on the land (E.g. cropmarks, significant artefact finds etc.)"</formula>
    </cfRule>
    <cfRule type="cellIs" dxfId="115" priority="48" operator="equal">
      <formula>"10.2 No known archaeology or archaeological activity. Site may have some potential for activity but the area has never been archaeologically investigated"</formula>
    </cfRule>
    <cfRule type="cellIs" dxfId="114" priority="49" operator="equal">
      <formula>"10.1 Site has no archaeology or archaeological activity or the site has had archaeology excavated in advance of current buildings or previous quarrying practices"</formula>
    </cfRule>
  </conditionalFormatting>
  <conditionalFormatting sqref="B23">
    <cfRule type="cellIs" dxfId="113" priority="8" operator="equal">
      <formula>"n/a"</formula>
    </cfRule>
    <cfRule type="cellIs" dxfId="112" priority="42" operator="equal">
      <formula>"11.4 Site has significant biodiversity interest on site or in close proximity such that it might not be possible for significant harm to an asset to be avoided, mitigated or compensated for. On site evaluation is required"</formula>
    </cfRule>
    <cfRule type="cellIs" dxfId="111" priority="43" operator="equal">
      <formula>"11.3 Site is in an area of moderate to high value/potential for biodiversity in relation to designated wildlife sites. Mitigation and/or management plans will probably need to form part of any development proposals"</formula>
    </cfRule>
    <cfRule type="cellIs" dxfId="110" priority="44" operator="equal">
      <formula>"11.2 Site is within an area of low-moderate potential for biodiversity based on location although certain features may be important and should be retained/enhanced where practicable"</formula>
    </cfRule>
    <cfRule type="cellIs" dxfId="109" priority="45" operator="equal">
      <formula>"11.1 The site location contains no nearby designated or potential wildlife site"</formula>
    </cfRule>
  </conditionalFormatting>
  <conditionalFormatting sqref="B24">
    <cfRule type="cellIs" dxfId="108" priority="7" operator="equal">
      <formula>"n/a"</formula>
    </cfRule>
    <cfRule type="cellIs" dxfId="107" priority="39" operator="equal">
      <formula>"12.3 &lt; 100m from any source of noise (trunk road, railway or other major source"</formula>
    </cfRule>
    <cfRule type="cellIs" dxfId="106" priority="40" operator="equal">
      <formula>"12.2 &gt; 100m but &lt; 1km from any source of noise (trunk road, railway or other major source)"</formula>
    </cfRule>
    <cfRule type="cellIs" dxfId="105" priority="41" operator="equal">
      <formula>"12.1 &gt; 1km away from any source of noise (trunk road, railway or other major source) "</formula>
    </cfRule>
  </conditionalFormatting>
  <conditionalFormatting sqref="B25">
    <cfRule type="cellIs" dxfId="104" priority="6" operator="equal">
      <formula>"n/a"</formula>
    </cfRule>
    <cfRule type="cellIs" dxfId="103" priority="36" operator="equal">
      <formula>"13.3 Within a specified consultation zone of notifiable installation – development likely to be precluded"</formula>
    </cfRule>
    <cfRule type="cellIs" dxfId="102" priority="37" operator="equal">
      <formula>"13.2 Within the specified consultation zone of a notifiable installation – development however is unlikely to be precluded  "</formula>
    </cfRule>
    <cfRule type="cellIs" dxfId="101" priority="38" operator="equal">
      <formula>"13.1 Not within a specified consultation zone or proximity of a notifiable or permitted installation (Health and Safety Executive, Local Authority and Environment Agency)."</formula>
    </cfRule>
  </conditionalFormatting>
  <conditionalFormatting sqref="B26">
    <cfRule type="cellIs" dxfId="100" priority="5" operator="equal">
      <formula>"n/a"</formula>
    </cfRule>
    <cfRule type="cellIs" dxfId="99" priority="34" operator="equal">
      <formula>"14.2 Within Air Quality Management Area"</formula>
    </cfRule>
    <cfRule type="cellIs" dxfId="98" priority="35" operator="equal">
      <formula>"14.1 Not within Air Quality Management Area"</formula>
    </cfRule>
  </conditionalFormatting>
  <conditionalFormatting sqref="B27">
    <cfRule type="cellIs" dxfId="97" priority="4" operator="equal">
      <formula>"n/a"</formula>
    </cfRule>
    <cfRule type="cellIs" dxfId="96" priority="29" operator="equal">
      <formula>"15.4 The site is within a predominantly non-residential area where there is a potential for disruption to residential amenity"</formula>
    </cfRule>
    <cfRule type="cellIs" dxfId="95" priority="30" operator="equal">
      <formula>"15.3 The site is within a mixed use area"</formula>
    </cfRule>
    <cfRule type="cellIs" dxfId="94" priority="31" operator="equal">
      <formula>"15.2 The site is within a predominantly residential area and therefore likely to have good residential amenity"</formula>
    </cfRule>
    <cfRule type="cellIs" dxfId="93" priority="32" operator="greaterThanOrEqual">
      <formula>15.1</formula>
    </cfRule>
  </conditionalFormatting>
  <conditionalFormatting sqref="B28">
    <cfRule type="cellIs" dxfId="92" priority="3" operator="equal">
      <formula>"n/a"</formula>
    </cfRule>
    <cfRule type="cellIs" dxfId="91" priority="21" operator="equal">
      <formula>"16.4 Site is owned by a landowner who is known to be unwilling to develop their land"</formula>
    </cfRule>
    <cfRule type="cellIs" dxfId="90" priority="22" operator="equal">
      <formula>"16.3 Site is known to be in complex or multiple ownership or there are ownership issues that need to be resolved such as tenancy agreements"</formula>
    </cfRule>
    <cfRule type="cellIs" dxfId="89" priority="23" operator="equal">
      <formula>"16.2 Ownership is unknown or owner has not been contactable"</formula>
    </cfRule>
    <cfRule type="cellIs" dxfId="88" priority="24" operator="equal">
      <formula>"16.1 The site is held by a developer or landowner willing to develop or the site already has planning permission "</formula>
    </cfRule>
  </conditionalFormatting>
  <conditionalFormatting sqref="B29">
    <cfRule type="cellIs" dxfId="87" priority="1" operator="equal">
      <formula>"17.1 Low"</formula>
    </cfRule>
    <cfRule type="cellIs" dxfId="86" priority="2" operator="equal">
      <formula>"n/a"</formula>
    </cfRule>
  </conditionalFormatting>
  <hyperlinks>
    <hyperlink ref="B10" r:id="rId1"/>
  </hyperlinks>
  <pageMargins left="0.70866141732283472" right="0.70866141732283472" top="0.74803149606299213" bottom="0.74803149606299213" header="0.31496062992125984" footer="0.31496062992125984"/>
  <pageSetup paperSize="9" scale="83" orientation="landscape" r:id="rId2"/>
  <headerFooter>
    <oddHeader>&amp;CNorth Northamptonshire Pilot Brownfield Register 2016: Tab 7. Site Assessment Summaries</oddHeader>
  </headerFooter>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E17"/>
  <sheetViews>
    <sheetView zoomScale="80" zoomScaleNormal="80" workbookViewId="0">
      <pane ySplit="2" topLeftCell="A15" activePane="bottomLeft" state="frozen"/>
      <selection activeCell="M15" sqref="M15"/>
      <selection pane="bottomLeft" activeCell="M15" sqref="M15"/>
    </sheetView>
  </sheetViews>
  <sheetFormatPr defaultColWidth="8.85546875" defaultRowHeight="11.25" x14ac:dyDescent="0.2"/>
  <cols>
    <col min="1" max="1" width="8.85546875" style="39"/>
    <col min="2" max="2" width="18.140625" style="39" bestFit="1" customWidth="1"/>
    <col min="3" max="3" width="8.85546875" style="39"/>
    <col min="4" max="4" width="9" style="39" bestFit="1" customWidth="1"/>
    <col min="5" max="8" width="8.85546875" style="39"/>
    <col min="9" max="10" width="12.28515625" style="39" bestFit="1" customWidth="1"/>
    <col min="11" max="11" width="9.7109375" style="39" bestFit="1" customWidth="1"/>
    <col min="12" max="12" width="19.85546875" style="39" customWidth="1"/>
    <col min="13" max="13" width="17.42578125" style="39" customWidth="1"/>
    <col min="14" max="14" width="21.28515625" style="39" customWidth="1"/>
    <col min="15" max="15" width="12.42578125" style="39" customWidth="1"/>
    <col min="16" max="16" width="8.85546875" style="39"/>
    <col min="17" max="17" width="9.42578125" style="39" customWidth="1"/>
    <col min="18" max="18" width="11.140625" style="39" customWidth="1"/>
    <col min="19" max="19" width="8.85546875" style="39"/>
    <col min="20" max="21" width="10.85546875" style="39" customWidth="1"/>
    <col min="22" max="22" width="11.140625" style="39" customWidth="1"/>
    <col min="23" max="23" width="10.28515625" style="39" customWidth="1"/>
    <col min="24" max="26" width="10.42578125" style="39" customWidth="1"/>
    <col min="27" max="27" width="9.85546875" style="39" customWidth="1"/>
    <col min="28" max="29" width="10.7109375" style="39" customWidth="1"/>
    <col min="30" max="30" width="8.85546875" style="39" customWidth="1"/>
    <col min="31" max="31" width="49" style="181" bestFit="1" customWidth="1"/>
    <col min="32" max="16384" width="8.85546875" style="39"/>
  </cols>
  <sheetData>
    <row r="1" spans="1:31" x14ac:dyDescent="0.2">
      <c r="A1" s="176">
        <v>1</v>
      </c>
      <c r="B1" s="176">
        <v>2</v>
      </c>
      <c r="C1" s="176">
        <v>3</v>
      </c>
      <c r="D1" s="176">
        <v>4</v>
      </c>
      <c r="E1" s="176">
        <v>5</v>
      </c>
      <c r="F1" s="176">
        <v>6</v>
      </c>
      <c r="G1" s="176">
        <v>7</v>
      </c>
      <c r="H1" s="176">
        <v>8</v>
      </c>
      <c r="I1" s="176">
        <v>9</v>
      </c>
      <c r="J1" s="176">
        <v>10</v>
      </c>
      <c r="K1" s="176">
        <v>11</v>
      </c>
      <c r="L1" s="176">
        <v>12</v>
      </c>
      <c r="M1" s="176">
        <v>13</v>
      </c>
      <c r="N1" s="176">
        <v>14</v>
      </c>
      <c r="O1" s="176">
        <v>15</v>
      </c>
      <c r="P1" s="176">
        <v>16</v>
      </c>
      <c r="Q1" s="176">
        <v>17</v>
      </c>
      <c r="R1" s="176">
        <v>18</v>
      </c>
      <c r="S1" s="176">
        <v>19</v>
      </c>
      <c r="T1" s="176">
        <v>20</v>
      </c>
      <c r="U1" s="176">
        <v>21</v>
      </c>
      <c r="V1" s="176">
        <v>22</v>
      </c>
      <c r="W1" s="176">
        <v>23</v>
      </c>
      <c r="X1" s="176">
        <v>24</v>
      </c>
      <c r="Y1" s="176">
        <v>25</v>
      </c>
      <c r="Z1" s="176">
        <v>26</v>
      </c>
      <c r="AA1" s="176">
        <v>27</v>
      </c>
      <c r="AB1" s="176">
        <v>28</v>
      </c>
      <c r="AC1" s="176">
        <v>29</v>
      </c>
      <c r="AD1" s="176">
        <v>30</v>
      </c>
      <c r="AE1" s="176">
        <v>31</v>
      </c>
    </row>
    <row r="2" spans="1:31" ht="162.75" customHeight="1" x14ac:dyDescent="0.2">
      <c r="A2" s="1" t="s">
        <v>0</v>
      </c>
      <c r="B2" s="1" t="s">
        <v>1401</v>
      </c>
      <c r="C2" s="1" t="s">
        <v>1555</v>
      </c>
      <c r="D2" s="1" t="s">
        <v>44</v>
      </c>
      <c r="E2" s="1" t="s">
        <v>45</v>
      </c>
      <c r="F2" s="1" t="s">
        <v>46</v>
      </c>
      <c r="G2" s="1" t="s">
        <v>180</v>
      </c>
      <c r="H2" s="1" t="s">
        <v>50</v>
      </c>
      <c r="I2" s="2" t="s">
        <v>52</v>
      </c>
      <c r="J2" s="2" t="s">
        <v>53</v>
      </c>
      <c r="K2" s="2" t="s">
        <v>54</v>
      </c>
      <c r="L2" s="177" t="s">
        <v>1579</v>
      </c>
      <c r="M2" s="177" t="s">
        <v>1562</v>
      </c>
      <c r="N2" s="177" t="s">
        <v>1563</v>
      </c>
      <c r="O2" s="177" t="s">
        <v>1564</v>
      </c>
      <c r="P2" s="177" t="s">
        <v>1565</v>
      </c>
      <c r="Q2" s="177" t="s">
        <v>1566</v>
      </c>
      <c r="R2" s="177" t="s">
        <v>1567</v>
      </c>
      <c r="S2" s="177" t="s">
        <v>1568</v>
      </c>
      <c r="T2" s="177" t="s">
        <v>1569</v>
      </c>
      <c r="U2" s="177" t="s">
        <v>1570</v>
      </c>
      <c r="V2" s="177" t="s">
        <v>1580</v>
      </c>
      <c r="W2" s="177" t="s">
        <v>1572</v>
      </c>
      <c r="X2" s="177" t="s">
        <v>1573</v>
      </c>
      <c r="Y2" s="177" t="s">
        <v>1574</v>
      </c>
      <c r="Z2" s="177" t="s">
        <v>1575</v>
      </c>
      <c r="AA2" s="177" t="s">
        <v>1576</v>
      </c>
      <c r="AB2" s="177" t="s">
        <v>1581</v>
      </c>
      <c r="AC2" s="177" t="s">
        <v>1639</v>
      </c>
      <c r="AD2" s="20" t="s">
        <v>1578</v>
      </c>
      <c r="AE2" s="1" t="s">
        <v>1583</v>
      </c>
    </row>
    <row r="3" spans="1:31" ht="236.25" x14ac:dyDescent="0.2">
      <c r="A3" s="149" t="s">
        <v>1</v>
      </c>
      <c r="B3" s="149">
        <f>VLOOKUP(A3,'criteria 1 Policy 11'!A$2:P$44,16,FALSE)</f>
        <v>0</v>
      </c>
      <c r="C3" s="149"/>
      <c r="D3" s="4" t="s">
        <v>47</v>
      </c>
      <c r="E3" s="4" t="s">
        <v>48</v>
      </c>
      <c r="F3" s="5" t="s">
        <v>49</v>
      </c>
      <c r="G3" s="5" t="s">
        <v>1600</v>
      </c>
      <c r="H3" s="5" t="s">
        <v>51</v>
      </c>
      <c r="I3" s="5">
        <v>486899.83</v>
      </c>
      <c r="J3" s="5">
        <v>289698</v>
      </c>
      <c r="K3" s="5">
        <v>0.37925599999999998</v>
      </c>
      <c r="L3" s="27" t="str">
        <f>VLOOKUP(A3,'criteria 1 Policy 11'!A$2:K$44,11,FALSE)</f>
        <v>1.1 Located within a Growth Town or within a Sustainable Urban Extension as identified in the Joint Core Strategy</v>
      </c>
      <c r="M3" s="27" t="str">
        <f>VLOOKUP(A3,'Criteria 2 open space'!A$2:J$44,10,0)</f>
        <v>2.1 Not within Local Plan zoned recreational open space (i.e. no impact)</v>
      </c>
      <c r="N3" s="27" t="str">
        <f>VLOOKUP(A3,'NCC Highways Criteria 3'!A$2:K$44,11,FALSE)</f>
        <v xml:space="preserve">3.1 There is an existing highway access to the site which would require minimal or no mitigation </v>
      </c>
      <c r="O3" s="27" t="str">
        <f>VLOOKUP(A3,'Env Health Crit 4'!A$2:J$44,10,FALSE)</f>
        <v>4.1 Unlikely</v>
      </c>
      <c r="P3" s="31" t="str">
        <f>VLOOKUP(A3,'criteria 5'!A$2:K$44,11,FALSE)</f>
        <v>5.2 The site has physical constraints that can be mitigated (e.g. TPOS, existing buildings)</v>
      </c>
      <c r="Q3" s="27" t="str">
        <f>VLOOKUP(A3,'NCC Flood Crit 6'!A$3:J$45,10,FALSE)</f>
        <v>6.2 Moderate flood risk and will require some mitigation</v>
      </c>
      <c r="R3" s="31" t="str">
        <f>VLOOKUP(A3,'Design Criteria 7'!A$2:J$44,10,FALSE)</f>
        <v>7.2 The development of the site for housing would have a neutral effect on the existing form and character of the town</v>
      </c>
      <c r="S3" s="31" t="str">
        <f>VLOOKUP(A3,'Design Criteria 8'!A$2:J$44,10,FALSE)</f>
        <v>8.2 Development of the site would not result in the loss of open space or land which is significant to the character, form or setting of the settlement (e.g. development of LGS land)</v>
      </c>
      <c r="T3" s="31" t="str">
        <f>VLOOKUP(A3,'criteria 9'!A$2:L$44,12,FALSE)</f>
        <v>9.2 Development would have no effect on any heritage assets</v>
      </c>
      <c r="U3" s="27" t="str">
        <f>VLOOKUP(A3,'NCC Archaeology Crit 10'!A$2:J$44,10,FALSE)</f>
        <v>10.1 Site has no archaeology or archaeological activity or the site has had archaeology excavated in advance of current buildings or previous quarrying practices</v>
      </c>
      <c r="V3" s="29" t="str">
        <f>VLOOKUP(A3,'NBRC Crit 11'!A$2:J$44,10,0)</f>
        <v>11.3 Site is in an area of moderate to high value/potential for biodiversity in relation to designated wildlife sites. Mitigation and/or management plans will probably need to form part of any development proposals</v>
      </c>
      <c r="W3" s="58" t="str">
        <f>VLOOKUP(A3,'Env Health Crit 12'!A$2:J$44,10,FALSE)</f>
        <v xml:space="preserve">12.1 &gt; 1km away from any source of noise (trunk road, railway or other major source) </v>
      </c>
      <c r="X3" s="31" t="str">
        <f>VLOOKUP(A3,'Env Health Crit 13'!A$2:N$44,14,FALSE)</f>
        <v>13.1 Not within a specified consultation zone or proximity of a notifiable or permitted installation (Health and Safety Executive, Local Authority and Environment Agency).</v>
      </c>
      <c r="Y3" s="27" t="str">
        <f>VLOOKUP(A3,'Env Health Crit 14'!A$2:J$44,10,FALSE)</f>
        <v>14.1 Not within Air Quality Management Area</v>
      </c>
      <c r="Z3" s="29" t="str">
        <f>VLOOKUP(A3,'criteria 15'!A$2:K$44,11,FALSE)</f>
        <v>15.3 The site is within a mixed use area</v>
      </c>
      <c r="AA3" s="27" t="str">
        <f>VLOOKUP(A3,'criteria 16'!A$2:K$44,11,FALSE)</f>
        <v xml:space="preserve">16.1 The site is held by a developer or landowner willing to develop or the site already has planning permission </v>
      </c>
      <c r="AB3" s="21" t="e">
        <f>VLOOKUP(A3,'criteria 17'!A$8:L$44,12,FALSE)</f>
        <v>#N/A</v>
      </c>
      <c r="AC3" s="21" t="s">
        <v>1252</v>
      </c>
      <c r="AD3" s="21" t="s">
        <v>360</v>
      </c>
      <c r="AE3" s="39" t="s">
        <v>284</v>
      </c>
    </row>
    <row r="4" spans="1:31" ht="236.25" x14ac:dyDescent="0.2">
      <c r="A4" s="149" t="s">
        <v>2</v>
      </c>
      <c r="B4" s="149">
        <f>VLOOKUP(A4,'criteria 1 Policy 11'!A$2:P$44,16,FALSE)</f>
        <v>0</v>
      </c>
      <c r="C4" s="149"/>
      <c r="D4" s="4" t="s">
        <v>55</v>
      </c>
      <c r="E4" s="4" t="s">
        <v>56</v>
      </c>
      <c r="F4" s="5" t="s">
        <v>49</v>
      </c>
      <c r="G4" s="5" t="s">
        <v>1600</v>
      </c>
      <c r="H4" s="5" t="s">
        <v>57</v>
      </c>
      <c r="I4" s="5">
        <v>487568.06</v>
      </c>
      <c r="J4" s="5">
        <v>290137.73</v>
      </c>
      <c r="K4" s="5">
        <v>0.28341300000000003</v>
      </c>
      <c r="L4" s="27" t="str">
        <f>VLOOKUP(A4,'criteria 1 Policy 11'!A$2:K$44,11,FALSE)</f>
        <v>1.1 Located within a Growth Town or within a Sustainable Urban Extension as identified in the Joint Core Strategy</v>
      </c>
      <c r="M4" s="27" t="str">
        <f>VLOOKUP(A4,'Criteria 2 open space'!A$2:J$44,10,0)</f>
        <v>2.1 Not within Local Plan zoned recreational open space (i.e. no impact)</v>
      </c>
      <c r="N4" s="29" t="str">
        <f>VLOOKUP(A4,'NCC Highways Criteria 3'!A$2:K$44,11,FALSE)</f>
        <v xml:space="preserve">3.3 Highway access is constrained but could be achieved with mitigation </v>
      </c>
      <c r="O4" s="27" t="str">
        <f>VLOOKUP(A4,'Env Health Crit 4'!A$2:J$44,10,FALSE)</f>
        <v>4.1 Unlikely</v>
      </c>
      <c r="P4" s="31" t="str">
        <f>VLOOKUP(A4,'criteria 5'!A$2:K$44,11,FALSE)</f>
        <v>5.2 The site has physical constraints that can be mitigated (e.g. TPOS, existing buildings)</v>
      </c>
      <c r="Q4" s="27" t="str">
        <f>VLOOKUP(A4,'NCC Flood Crit 6'!A$3:J$45,10,FALSE)</f>
        <v xml:space="preserve">6.1 Minimal flood risk and no need for mitigation </v>
      </c>
      <c r="R4" s="31" t="str">
        <f>VLOOKUP(A4,'Design Criteria 7'!A$2:J$44,10,FALSE)</f>
        <v>7.2 The development of the site for housing would have a neutral effect on the existing form and character of the town</v>
      </c>
      <c r="S4" s="31" t="str">
        <f>VLOOKUP(A4,'Design Criteria 8'!A$2:J$44,10,FALSE)</f>
        <v>8.2 Development of the site would not result in the loss of open space or land which is significant to the character, form or setting of the settlement (e.g. development of LGS land)</v>
      </c>
      <c r="T4" s="31" t="str">
        <f>VLOOKUP(A4,'criteria 9'!A$2:L$44,12,FALSE)</f>
        <v>9.2 Development would have no effect on any heritage assets</v>
      </c>
      <c r="U4" s="27" t="str">
        <f>VLOOKUP(A4,'NCC Archaeology Crit 10'!A$2:J$44,10,FALSE)</f>
        <v>10.1 Site has no archaeology or archaeological activity or the site has had archaeology excavated in advance of current buildings or previous quarrying practices</v>
      </c>
      <c r="V4" s="31" t="str">
        <f>VLOOKUP(A4,'NBRC Crit 11'!A$2:J$44,10,0)</f>
        <v>11.2 Site is within an area of low-moderate potential for biodiversity based on location although certain features may be important and should be retained/enhanced where practicable</v>
      </c>
      <c r="W4" s="31" t="str">
        <f>VLOOKUP(A4,'Env Health Crit 12'!A$2:J$44,10,FALSE)</f>
        <v>12.2 &gt; 100m but &lt; 1km from any source of noise (trunk road, railway or other major source)</v>
      </c>
      <c r="X4" s="31" t="str">
        <f>VLOOKUP(A4,'Env Health Crit 13'!A$2:N$44,14,FALSE)</f>
        <v>13.1 Not within a specified consultation zone or proximity of a notifiable or permitted installation (Health and Safety Executive, Local Authority and Environment Agency).</v>
      </c>
      <c r="Y4" s="27" t="str">
        <f>VLOOKUP(A4,'Env Health Crit 14'!A$2:J$44,10,FALSE)</f>
        <v>14.1 Not within Air Quality Management Area</v>
      </c>
      <c r="Z4" s="27" t="str">
        <f>VLOOKUP(A4,'criteria 15'!A$2:K$44,11,FALSE)</f>
        <v>15.2 The site is within a predominantly residential area and therefore likely to have good residential amenity</v>
      </c>
      <c r="AA4" s="27" t="str">
        <f>VLOOKUP(A4,'criteria 16'!A$2:K$44,11,FALSE)</f>
        <v xml:space="preserve">16.1 The site is held by a developer or landowner willing to develop or the site already has planning permission </v>
      </c>
      <c r="AB4" s="21" t="e">
        <f>VLOOKUP(A4,'criteria 17'!A$8:L$44,12,FALSE)</f>
        <v>#N/A</v>
      </c>
      <c r="AC4" s="21" t="s">
        <v>1252</v>
      </c>
      <c r="AD4" s="21" t="s">
        <v>360</v>
      </c>
      <c r="AE4" s="39" t="s">
        <v>284</v>
      </c>
    </row>
    <row r="5" spans="1:31" ht="236.25" x14ac:dyDescent="0.2">
      <c r="A5" s="149" t="s">
        <v>4</v>
      </c>
      <c r="B5" s="149">
        <f>VLOOKUP(A5,'criteria 1 Policy 11'!A$2:P$44,16,FALSE)</f>
        <v>0</v>
      </c>
      <c r="C5" s="149"/>
      <c r="D5" s="4" t="s">
        <v>1607</v>
      </c>
      <c r="E5" s="4" t="s">
        <v>1606</v>
      </c>
      <c r="F5" s="5" t="s">
        <v>49</v>
      </c>
      <c r="G5" s="5" t="s">
        <v>1600</v>
      </c>
      <c r="H5" s="5" t="s">
        <v>62</v>
      </c>
      <c r="I5" s="5">
        <v>487035.92</v>
      </c>
      <c r="J5" s="5">
        <v>287221.71000000002</v>
      </c>
      <c r="K5" s="5">
        <v>0.41953200000000002</v>
      </c>
      <c r="L5" s="27" t="str">
        <f>VLOOKUP(A5,'criteria 1 Policy 11'!A$2:K$44,11,FALSE)</f>
        <v>1.1 Located within a Growth Town or within a Sustainable Urban Extension as identified in the Joint Core Strategy</v>
      </c>
      <c r="M5" s="27" t="str">
        <f>VLOOKUP(A5,'Criteria 2 open space'!A$2:J$44,10,0)</f>
        <v>2.1 Not within Local Plan zoned recreational open space (i.e. no impact)</v>
      </c>
      <c r="N5" s="29" t="str">
        <f>VLOOKUP(A5,'NCC Highways Criteria 3'!A$2:K$44,11,FALSE)</f>
        <v xml:space="preserve">3.3 Highway access is constrained but could be achieved with mitigation </v>
      </c>
      <c r="O5" s="29" t="str">
        <f>VLOOKUP(A5,'Env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5" s="31" t="str">
        <f>VLOOKUP(A5,'criteria 5'!A$2:K$44,11,FALSE)</f>
        <v>5.2 The site has physical constraints that can be mitigated (e.g. TPOS, existing buildings)</v>
      </c>
      <c r="Q5" s="27" t="str">
        <f>VLOOKUP(A5,'NCC Flood Crit 6'!A$3:J$45,10,FALSE)</f>
        <v xml:space="preserve">6.1 Minimal flood risk and no need for mitigation </v>
      </c>
      <c r="R5" s="31" t="str">
        <f>VLOOKUP(A5,'Design Criteria 7'!A$2:J$44,10,FALSE)</f>
        <v>7.2 The development of the site for housing would have a neutral effect on the existing form and character of the town</v>
      </c>
      <c r="S5" s="31" t="str">
        <f>VLOOKUP(A5,'Design Criteria 8'!A$2:J$44,10,FALSE)</f>
        <v>8.2 Development of the site would not result in the loss of open space or land which is significant to the character, form or setting of the settlement (e.g. development of LGS land)</v>
      </c>
      <c r="T5" s="31" t="str">
        <f>VLOOKUP(A5,'criteria 9'!A$2:L$44,12,FALSE)</f>
        <v>9.2 Development would have no effect on any heritage assets</v>
      </c>
      <c r="U5" s="31" t="str">
        <f>VLOOKUP(A5,'NCC Archaeology Crit 10'!A$2:J$44,10,FALSE)</f>
        <v>10.2 No known archaeology or archaeological activity. Site may have some potential for activity but the area has never been archaeologically investigated</v>
      </c>
      <c r="V5" s="29" t="str">
        <f>VLOOKUP(A5,'NBRC Crit 11'!A$2:J$44,10,0)</f>
        <v>11.3 Site is in an area of moderate to high value/potential for biodiversity in relation to designated wildlife sites. Mitigation and/or management plans will probably need to form part of any development proposals</v>
      </c>
      <c r="W5" s="58" t="str">
        <f>VLOOKUP(A5,'Env Health Crit 12'!A$2:J$44,10,FALSE)</f>
        <v xml:space="preserve">12.1 &gt; 1km away from any source of noise (trunk road, railway or other major source) </v>
      </c>
      <c r="X5" s="31" t="str">
        <f>VLOOKUP(A5,'Env Health Crit 13'!A$2:N$44,14,FALSE)</f>
        <v>13.1 Not within a specified consultation zone or proximity of a notifiable or permitted installation (Health and Safety Executive, Local Authority and Environment Agency).</v>
      </c>
      <c r="Y5" s="27" t="str">
        <f>VLOOKUP(A5,'Env Health Crit 14'!A$2:J$44,10,FALSE)</f>
        <v>14.1 Not within Air Quality Management Area</v>
      </c>
      <c r="Z5" s="27" t="str">
        <f>VLOOKUP(A5,'criteria 15'!A$2:K$44,11,FALSE)</f>
        <v>15.2 The site is within a predominantly residential area and therefore likely to have good residential amenity</v>
      </c>
      <c r="AA5" s="27" t="str">
        <f>VLOOKUP(A5,'criteria 16'!A$2:K$44,11,FALSE)</f>
        <v xml:space="preserve">16.1 The site is held by a developer or landowner willing to develop or the site already has planning permission </v>
      </c>
      <c r="AB5" s="21" t="e">
        <f>VLOOKUP(A5,'criteria 17'!A$8:L$44,12,FALSE)</f>
        <v>#N/A</v>
      </c>
      <c r="AC5" s="21" t="s">
        <v>1252</v>
      </c>
      <c r="AD5" s="21" t="s">
        <v>360</v>
      </c>
      <c r="AE5" s="39" t="s">
        <v>284</v>
      </c>
    </row>
    <row r="6" spans="1:31" ht="225" x14ac:dyDescent="0.2">
      <c r="A6" s="149" t="s">
        <v>7</v>
      </c>
      <c r="B6" s="149">
        <f>VLOOKUP(A6,'criteria 1 Policy 11'!A$2:P$44,16,FALSE)</f>
        <v>0</v>
      </c>
      <c r="C6" s="149"/>
      <c r="D6" s="4" t="s">
        <v>66</v>
      </c>
      <c r="E6" s="4" t="s">
        <v>1595</v>
      </c>
      <c r="F6" s="5" t="s">
        <v>49</v>
      </c>
      <c r="G6" s="5" t="s">
        <v>1600</v>
      </c>
      <c r="H6" s="5" t="s">
        <v>74</v>
      </c>
      <c r="I6" s="5">
        <v>489243.38</v>
      </c>
      <c r="J6" s="5">
        <v>288612.34000000003</v>
      </c>
      <c r="K6" s="5">
        <v>0.80570299999999995</v>
      </c>
      <c r="L6" s="27" t="str">
        <f>VLOOKUP(A6,'criteria 1 Policy 11'!A$2:K$44,11,FALSE)</f>
        <v>1.1 Located within a Growth Town or within a Sustainable Urban Extension as identified in the Joint Core Strategy</v>
      </c>
      <c r="M6" s="27" t="str">
        <f>VLOOKUP(A6,'Criteria 2 open space'!A$2:J$44,10,0)</f>
        <v>2.1 Not within Local Plan zoned recreational open space (i.e. no impact)</v>
      </c>
      <c r="N6" s="29" t="str">
        <f>VLOOKUP(A6,'NCC Highways Criteria 3'!A$2:K$44,11,FALSE)</f>
        <v xml:space="preserve">3.3 Highway access is constrained but could be achieved with mitigation </v>
      </c>
      <c r="O6" s="29" t="str">
        <f>VLOOKUP(A6,'Env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6" s="27" t="str">
        <f>VLOOKUP(A6,'criteria 5'!A$2:K$44,11,FALSE)</f>
        <v xml:space="preserve">5.1 The site has no obvious physical constraints </v>
      </c>
      <c r="Q6" s="27" t="str">
        <f>VLOOKUP(A6,'NCC Flood Crit 6'!A$3:J$45,10,FALSE)</f>
        <v xml:space="preserve">6.1 Minimal flood risk and no need for mitigation </v>
      </c>
      <c r="R6" s="27" t="str">
        <f>VLOOKUP(A6,'Design Criteria 7'!A$2:J$44,10,FALSE)</f>
        <v>7.1 The development of the site for housing would have a significant positive effect on the existing form and character of the town</v>
      </c>
      <c r="S6" s="27" t="str">
        <f>VLOOKUP(A6,'Design Criteria 8'!A$2:J$44,10,FALSE)</f>
        <v>8.1 Development of the site would be positive by creating new open space/public realm</v>
      </c>
      <c r="T6" s="31" t="str">
        <f>VLOOKUP(A6,'criteria 9'!A$2:L$44,12,FALSE)</f>
        <v>9.2 Development would have no effect on any heritage assets</v>
      </c>
      <c r="U6" s="27" t="str">
        <f>VLOOKUP(A6,'NCC Archaeology Crit 10'!A$2:J$44,10,FALSE)</f>
        <v>10.1 Site has no archaeology or archaeological activity or the site has had archaeology excavated in advance of current buildings or previous quarrying practices</v>
      </c>
      <c r="V6" s="31" t="str">
        <f>VLOOKUP(A6,'NBRC Crit 11'!A$2:J$44,10,0)</f>
        <v>11.2 Site is within an area of low-moderate potential for biodiversity based on location although certain features may be important and should be retained/enhanced where practicable</v>
      </c>
      <c r="W6" s="29" t="str">
        <f>VLOOKUP(A6,'Env Health Crit 12'!A$2:J$44,10,FALSE)</f>
        <v>12.3 &lt; 100m from any source of noise (trunk road, railway or other major source)</v>
      </c>
      <c r="X6" s="29" t="str">
        <f>VLOOKUP(A6,'Env Health Crit 13'!A$2:N$44,14,FALSE)</f>
        <v xml:space="preserve">13.2 Within the specified consultation zone of a notifiable installation – development however is unlikely to be precluded  </v>
      </c>
      <c r="Y6" s="27" t="str">
        <f>VLOOKUP(A6,'Env Health Crit 14'!A$2:J$44,10,FALSE)</f>
        <v>14.1 Not within Air Quality Management Area</v>
      </c>
      <c r="Z6" s="29" t="str">
        <f>VLOOKUP(A6,'criteria 15'!A$2:K$44,11,FALSE)</f>
        <v>15.3 The site is within a mixed use area</v>
      </c>
      <c r="AA6" s="27" t="str">
        <f>VLOOKUP(A6,'criteria 16'!A$2:K$44,11,FALSE)</f>
        <v xml:space="preserve">16.1 The site is held by a developer or landowner willing to develop or the site already has planning permission </v>
      </c>
      <c r="AB6" s="21" t="str">
        <f>VLOOKUP(A6,'criteria 17'!A$8:L$44,12,FALSE)</f>
        <v>17.1 Low</v>
      </c>
      <c r="AC6" s="21" t="s">
        <v>1252</v>
      </c>
      <c r="AD6" s="21" t="s">
        <v>360</v>
      </c>
      <c r="AE6" s="39" t="s">
        <v>284</v>
      </c>
    </row>
    <row r="7" spans="1:31" ht="225" x14ac:dyDescent="0.2">
      <c r="A7" s="149" t="s">
        <v>9</v>
      </c>
      <c r="B7" s="149">
        <f>VLOOKUP(A7,'criteria 1 Policy 11'!A$2:P$44,16,FALSE)</f>
        <v>0</v>
      </c>
      <c r="C7" s="149" t="s">
        <v>360</v>
      </c>
      <c r="D7" s="4" t="s">
        <v>69</v>
      </c>
      <c r="E7" s="4" t="s">
        <v>1598</v>
      </c>
      <c r="F7" s="5" t="s">
        <v>49</v>
      </c>
      <c r="G7" s="5" t="s">
        <v>1600</v>
      </c>
      <c r="H7" s="5" t="s">
        <v>76</v>
      </c>
      <c r="I7" s="5">
        <v>488000.75</v>
      </c>
      <c r="J7" s="5">
        <v>288724.53000000003</v>
      </c>
      <c r="K7" s="5">
        <v>0.70128599999999996</v>
      </c>
      <c r="L7" s="27" t="str">
        <f>VLOOKUP(A7,'criteria 1 Policy 11'!A$2:K$44,11,FALSE)</f>
        <v>1.1 Located within a Growth Town or within a Sustainable Urban Extension as identified in the Joint Core Strategy</v>
      </c>
      <c r="M7" s="27" t="str">
        <f>VLOOKUP(A7,'Criteria 2 open space'!A$2:J$44,10,0)</f>
        <v>2.1 Not within Local Plan zoned recreational open space (i.e. no impact)</v>
      </c>
      <c r="N7" s="31" t="str">
        <f>VLOOKUP(A7,'NCC Highways Criteria 3'!A$2:K$44,11,FALSE)</f>
        <v>3.2 Highway access could be achieved with minimal mitigation</v>
      </c>
      <c r="O7" s="29" t="str">
        <f>VLOOKUP(A7,'Env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7" s="31" t="str">
        <f>VLOOKUP(A7,'criteria 5'!A$2:K$44,11,FALSE)</f>
        <v>5.2 The site has physical constraints that can be mitigated (e.g. TPOS, existing buildings)</v>
      </c>
      <c r="Q7" s="27" t="str">
        <f>VLOOKUP(A7,'NCC Flood Crit 6'!A$3:J$45,10,FALSE)</f>
        <v xml:space="preserve">6.1 Minimal flood risk and no need for mitigation </v>
      </c>
      <c r="R7" s="27" t="str">
        <f>VLOOKUP(A7,'Design Criteria 7'!A$2:J$44,10,FALSE)</f>
        <v>7.1 The development of the site for housing would have a significant positive effect on the existing form and character of the town</v>
      </c>
      <c r="S7" s="27" t="str">
        <f>VLOOKUP(A7,'Design Criteria 8'!A$2:J$44,10,FALSE)</f>
        <v>8.1 Development of the site would be positive by creating new open space/public realm</v>
      </c>
      <c r="T7" s="31" t="str">
        <f>VLOOKUP(A7,'criteria 9'!A$2:L$44,12,FALSE)</f>
        <v>9.2 Development would have no effect on any heritage assets</v>
      </c>
      <c r="U7" s="27" t="str">
        <f>VLOOKUP(A7,'NCC Archaeology Crit 10'!A$2:J$44,10,FALSE)</f>
        <v>10.1 Site has no archaeology or archaeological activity or the site has had archaeology excavated in advance of current buildings or previous quarrying practices</v>
      </c>
      <c r="V7" s="30" t="str">
        <f>VLOOKUP(A7,'NBRC Crit 11'!A$2:J$44,10,0)</f>
        <v>11.3 Site is in an area of moderate to high value/potential for biodiversity in relation to designated wildlife sites. Mitigation and/or management plans will probably need to form part of any development proposals</v>
      </c>
      <c r="W7" s="58" t="str">
        <f>VLOOKUP(A7,'Env Health Crit 12'!A$2:J$44,10,FALSE)</f>
        <v xml:space="preserve">12.1 &gt; 1km away from any source of noise (trunk road, railway or other major source) </v>
      </c>
      <c r="X7" s="31" t="str">
        <f>VLOOKUP(A7,'Env Health Crit 13'!A$2:N$44,14,FALSE)</f>
        <v>13.1 Not within a specified consultation zone or proximity of a notifiable or permitted installation (Health and Safety Executive, Local Authority and Environment Agency).</v>
      </c>
      <c r="Y7" s="27" t="str">
        <f>VLOOKUP(A7,'Env Health Crit 14'!A$2:J$44,10,FALSE)</f>
        <v>14.1 Not within Air Quality Management Area</v>
      </c>
      <c r="Z7" s="29" t="str">
        <f>VLOOKUP(A7,'criteria 15'!A$2:K$44,11,FALSE)</f>
        <v>15.3 The site is within a mixed use area</v>
      </c>
      <c r="AA7" s="27" t="str">
        <f>VLOOKUP(A7,'criteria 16'!A$2:K$44,11,FALSE)</f>
        <v xml:space="preserve">16.1 The site is held by a developer or landowner willing to develop or the site already has planning permission </v>
      </c>
      <c r="AB7" s="21" t="str">
        <f>VLOOKUP(A7,'criteria 17'!A$8:L$44,12,FALSE)</f>
        <v>17.1 Low</v>
      </c>
      <c r="AC7" s="21" t="s">
        <v>360</v>
      </c>
      <c r="AD7" s="21" t="s">
        <v>360</v>
      </c>
      <c r="AE7" s="39" t="s">
        <v>284</v>
      </c>
    </row>
    <row r="8" spans="1:31" ht="236.25" x14ac:dyDescent="0.2">
      <c r="A8" s="174" t="s">
        <v>12</v>
      </c>
      <c r="B8" s="149">
        <f>VLOOKUP(A8,'criteria 1 Policy 11'!A$2:P$44,16,FALSE)</f>
        <v>0</v>
      </c>
      <c r="C8" s="149"/>
      <c r="D8" s="4" t="s">
        <v>79</v>
      </c>
      <c r="E8" s="4" t="s">
        <v>80</v>
      </c>
      <c r="F8" s="5" t="s">
        <v>81</v>
      </c>
      <c r="G8" s="5" t="s">
        <v>1601</v>
      </c>
      <c r="H8" s="5" t="s">
        <v>84</v>
      </c>
      <c r="I8" s="5">
        <v>487396.51</v>
      </c>
      <c r="J8" s="5">
        <v>280288.78000000003</v>
      </c>
      <c r="K8" s="5">
        <v>0.42795100000000003</v>
      </c>
      <c r="L8" s="27" t="str">
        <f>VLOOKUP(A8,'criteria 1 Policy 11'!A$2:K$44,11,FALSE)</f>
        <v>1.1 Located within a Growth Town or within a Sustainable Urban Extension as identified in the Joint Core Strategy</v>
      </c>
      <c r="M8" s="27" t="str">
        <f>VLOOKUP(A8,'Criteria 2 open space'!A$2:J$44,10,0)</f>
        <v>2.1 Not within Local Plan zoned recreational open space (i.e. no impact)</v>
      </c>
      <c r="N8" s="27" t="str">
        <f>VLOOKUP(A8,'NCC Highways Criteria 3'!A$2:K$44,11,FALSE)</f>
        <v xml:space="preserve">3.1 There is an existing highway access to the site which would require minimal or no mitigation </v>
      </c>
      <c r="O8" s="29" t="str">
        <f>VLOOKUP(A8,'Env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8" s="27" t="str">
        <f>VLOOKUP(A8,'criteria 5'!A$2:K$44,11,FALSE)</f>
        <v xml:space="preserve">5.1 The site has no obvious physical constraints </v>
      </c>
      <c r="Q8" s="31" t="str">
        <f>VLOOKUP(A8,'NCC Flood Crit 6'!A$3:J$45,10,FALSE)</f>
        <v>6.2 Moderate flood risk and will require some mitigation</v>
      </c>
      <c r="R8" s="31" t="str">
        <f>VLOOKUP(A8,'Design Criteria 7'!A$2:J$44,10,FALSE)</f>
        <v>7.2 The development of the site for housing would have a neutral effect on the existing form and character of the town</v>
      </c>
      <c r="S8" s="31" t="str">
        <f>VLOOKUP(A8,'Design Criteria 8'!A$2:J$44,10,FALSE)</f>
        <v>8.2 Development of the site would not result in the loss of open space or land which is significant to the character, form or setting of the settlement (e.g. development of LGS land)</v>
      </c>
      <c r="T8" s="31" t="str">
        <f>VLOOKUP(A8,'criteria 9'!A$2:L$44,12,FALSE)</f>
        <v>9.2 Development would have no effect on any heritage assets</v>
      </c>
      <c r="U8" s="29" t="str">
        <f>VLOOKUP(A8,'NCC Archaeology Crit 10'!A$2:J$44,10,FALSE)</f>
        <v>10.3 Site has real potential for archaeology due to any visual features found on the land (E.g. cropmarks, significant artefact finds etc.)</v>
      </c>
      <c r="V8" s="31" t="str">
        <f>VLOOKUP(A8,'NBRC Crit 11'!A$2:J$44,10,0)</f>
        <v>11.2 Site is within an area of low-moderate potential for biodiversity based on location although certain features may be important and should be retained/enhanced where practicable</v>
      </c>
      <c r="W8" s="31" t="str">
        <f>VLOOKUP(A8,'Env Health Crit 12'!A$2:J$44,10,FALSE)</f>
        <v>12.2 &gt; 100m but &lt; 1km from any source of noise (trunk road, railway or other major source)</v>
      </c>
      <c r="X8" s="31" t="str">
        <f>VLOOKUP(A8,'Env Health Crit 13'!A$2:N$44,14,FALSE)</f>
        <v>13.1 Not within a specified consultation zone or proximity of a notifiable or permitted installation (Health and Safety Executive, Local Authority and Environment Agency).</v>
      </c>
      <c r="Y8" s="27" t="str">
        <f>VLOOKUP(A8,'Env Health Crit 14'!A$2:J$44,10,FALSE)</f>
        <v>14.1 Not within Air Quality Management Area</v>
      </c>
      <c r="Z8" s="27" t="str">
        <f>VLOOKUP(A8,'criteria 15'!A$2:K$44,11,FALSE)</f>
        <v>15.2 The site is within a predominantly residential area and therefore likely to have good residential amenity</v>
      </c>
      <c r="AA8" s="27" t="str">
        <f>VLOOKUP(A8,'criteria 16'!A$2:K$44,11,FALSE)</f>
        <v xml:space="preserve">16.1 The site is held by a developer or landowner willing to develop or the site already has planning permission </v>
      </c>
      <c r="AB8" s="21" t="str">
        <f>VLOOKUP(A8,'criteria 17'!A$8:L$44,12,FALSE)</f>
        <v>17.1 Low</v>
      </c>
      <c r="AC8" s="21" t="s">
        <v>1252</v>
      </c>
      <c r="AD8" s="21" t="s">
        <v>360</v>
      </c>
      <c r="AE8" s="39" t="s">
        <v>284</v>
      </c>
    </row>
    <row r="9" spans="1:31" ht="236.25" x14ac:dyDescent="0.2">
      <c r="A9" s="174" t="s">
        <v>13</v>
      </c>
      <c r="B9" s="149">
        <f>VLOOKUP(A9,'criteria 1 Policy 11'!A$2:P$44,16,FALSE)</f>
        <v>0</v>
      </c>
      <c r="C9" s="149"/>
      <c r="D9" s="4" t="s">
        <v>82</v>
      </c>
      <c r="E9" s="4" t="s">
        <v>83</v>
      </c>
      <c r="F9" s="5" t="s">
        <v>81</v>
      </c>
      <c r="G9" s="5" t="s">
        <v>1601</v>
      </c>
      <c r="H9" s="5" t="s">
        <v>85</v>
      </c>
      <c r="I9" s="5">
        <v>486593.37</v>
      </c>
      <c r="J9" s="5">
        <v>279982.45</v>
      </c>
      <c r="K9" s="5">
        <v>1.6230199999999999</v>
      </c>
      <c r="L9" s="27" t="str">
        <f>VLOOKUP(A9,'criteria 1 Policy 11'!A$2:K$44,11,FALSE)</f>
        <v>1.1 Located within a Growth Town or within a Sustainable Urban Extension as identified in the Joint Core Strategy</v>
      </c>
      <c r="M9" s="27" t="str">
        <f>VLOOKUP(A9,'Criteria 2 open space'!A$2:J$44,10,0)</f>
        <v>2.1 Not within Local Plan zoned recreational open space (i.e. no impact)</v>
      </c>
      <c r="N9" s="29" t="str">
        <f>VLOOKUP(A9,'NCC Highways Criteria 3'!A$2:K$44,11,FALSE)</f>
        <v xml:space="preserve">3.3 Highway access is constrained but could be achieved with mitigation </v>
      </c>
      <c r="O9" s="29" t="str">
        <f>VLOOKUP(A9,'Env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9" s="31" t="str">
        <f>VLOOKUP(A9,'criteria 5'!A$2:K$44,11,FALSE)</f>
        <v>5.2 The site has physical constraints that can be mitigated (e.g. TPOS, existing buildings)</v>
      </c>
      <c r="Q9" s="31" t="str">
        <f>VLOOKUP(A9,'NCC Flood Crit 6'!A$3:J$45,10,FALSE)</f>
        <v>6.2 Moderate flood risk and will require some mitigation</v>
      </c>
      <c r="R9" s="31" t="str">
        <f>VLOOKUP(A9,'Design Criteria 7'!A$2:J$44,10,FALSE)</f>
        <v>7.2 The development of the site for housing would have a neutral effect on the existing form and character of the town</v>
      </c>
      <c r="S9" s="31" t="str">
        <f>VLOOKUP(A9,'Design Criteria 8'!A$2:J$44,10,FALSE)</f>
        <v>8.2 Development of the site would not result in the loss of open space or land which is significant to the character, form or setting of the settlement (e.g. development of LGS land)</v>
      </c>
      <c r="T9" s="31" t="str">
        <f>VLOOKUP(A9,'criteria 9'!A$2:L$44,12,FALSE)</f>
        <v>9.2 Development would have no effect on any heritage assets</v>
      </c>
      <c r="U9" s="31" t="str">
        <f>VLOOKUP(A9,'NCC Archaeology Crit 10'!A$2:J$44,10,FALSE)</f>
        <v>10.2 No known archaeology or archaeological activity. Site may have some potential for activity but the area has never been archaeologically investigated</v>
      </c>
      <c r="V9" s="31" t="str">
        <f>VLOOKUP(A9,'NBRC Crit 11'!A$2:J$44,10,0)</f>
        <v>11.2 Site is within an area of low-moderate potential for biodiversity based on location although certain features may be important and should be retained/enhanced where practicable</v>
      </c>
      <c r="W9" s="31" t="str">
        <f>VLOOKUP(A9,'Env Health Crit 12'!A$2:J$44,10,FALSE)</f>
        <v>12.2 &gt; 100m but &lt; 1km from any source of noise (trunk road, railway or other major source)</v>
      </c>
      <c r="X9" s="31" t="str">
        <f>VLOOKUP(A9,'Env Health Crit 13'!A$2:N$44,14,FALSE)</f>
        <v>13.1 Not within a specified consultation zone or proximity of a notifiable or permitted installation (Health and Safety Executive, Local Authority and Environment Agency).</v>
      </c>
      <c r="Y9" s="27" t="str">
        <f>VLOOKUP(A9,'Env Health Crit 14'!A$2:J$44,10,FALSE)</f>
        <v>14.1 Not within Air Quality Management Area</v>
      </c>
      <c r="Z9" s="29" t="str">
        <f>VLOOKUP(A9,'criteria 15'!A$2:K$44,11,FALSE)</f>
        <v>15.3 The site is within a mixed use area</v>
      </c>
      <c r="AA9" s="27" t="str">
        <f>VLOOKUP(A9,'criteria 16'!A$2:K$44,11,FALSE)</f>
        <v xml:space="preserve">16.1 The site is held by a developer or landowner willing to develop or the site already has planning permission </v>
      </c>
      <c r="AB9" s="21" t="str">
        <f>VLOOKUP(A9,'criteria 17'!A$8:L$44,12,FALSE)</f>
        <v>17.1 Low</v>
      </c>
      <c r="AC9" s="21" t="s">
        <v>1252</v>
      </c>
      <c r="AD9" s="21" t="s">
        <v>360</v>
      </c>
      <c r="AE9" s="39" t="s">
        <v>284</v>
      </c>
    </row>
    <row r="10" spans="1:31" ht="236.25" x14ac:dyDescent="0.2">
      <c r="A10" s="174" t="s">
        <v>16</v>
      </c>
      <c r="B10" s="149">
        <f>VLOOKUP(A10,'criteria 1 Policy 11'!A$2:P$44,16,FALSE)</f>
        <v>0</v>
      </c>
      <c r="C10" s="149" t="s">
        <v>360</v>
      </c>
      <c r="D10" s="4" t="s">
        <v>1535</v>
      </c>
      <c r="E10" s="4" t="s">
        <v>95</v>
      </c>
      <c r="F10" s="5" t="s">
        <v>96</v>
      </c>
      <c r="G10" s="5" t="s">
        <v>1601</v>
      </c>
      <c r="H10" s="5" t="s">
        <v>97</v>
      </c>
      <c r="I10" s="5">
        <v>481326.27</v>
      </c>
      <c r="J10" s="5">
        <v>282839.21999999997</v>
      </c>
      <c r="K10" s="5">
        <v>0.59179999999999999</v>
      </c>
      <c r="L10" s="31" t="str">
        <f>VLOOKUP(A10,'criteria 1 Policy 11'!A$2:K$44,11,FALSE)</f>
        <v>1.2 Located within a Market Town</v>
      </c>
      <c r="M10" s="30" t="str">
        <f>VLOOKUP(A10,'Criteria 2 open space'!A$2:J$44,10,0)</f>
        <v>2.1 Not within Local Plan zoned recreational open space (i.e. no impact)</v>
      </c>
      <c r="N10" s="29" t="str">
        <f>VLOOKUP(A10,'NCC Highways Criteria 3'!A$2:K$44,11,FALSE)</f>
        <v xml:space="preserve">3.3 Highway access is constrained but could be achieved with mitigation </v>
      </c>
      <c r="O10" s="29" t="str">
        <f>VLOOKUP(A10,'Env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0" s="27" t="str">
        <f>VLOOKUP(A10,'criteria 5'!A$2:K$44,11,FALSE)</f>
        <v xml:space="preserve">5.1 The site has no obvious physical constraints </v>
      </c>
      <c r="Q10" s="31" t="str">
        <f>VLOOKUP(A10,'NCC Flood Crit 6'!A$3:J$45,10,FALSE)</f>
        <v>6.2 Moderate flood risk and will require some mitigation</v>
      </c>
      <c r="R10" s="31" t="str">
        <f>VLOOKUP(A10,'Design Criteria 7'!A$2:J$44,10,FALSE)</f>
        <v>7.2 The development of the site for housing would have a neutral effect on the existing form and character of the town</v>
      </c>
      <c r="S10" s="30" t="str">
        <f>VLOOKUP(A10,'Design Criteria 8'!A$2:J$44,10,FALSE)</f>
        <v>8.2 Development of the site would not result in the loss of open space or land which is significant to the character, form or setting of the settlement (e.g. development of LGS land)</v>
      </c>
      <c r="T10" s="31" t="str">
        <f>VLOOKUP(A10,'criteria 9'!A$2:L$44,12,FALSE)</f>
        <v>9.2 Development would have no effect on any heritage assets</v>
      </c>
      <c r="U10" s="27" t="str">
        <f>VLOOKUP(A10,'NCC Archaeology Crit 10'!A$2:J$44,10,FALSE)</f>
        <v>10.1 Site has no archaeology or archaeological activity or the site has had archaeology excavated in advance of current buildings or previous quarrying practices</v>
      </c>
      <c r="V10" s="30" t="str">
        <f>VLOOKUP(A10,'NBRC Crit 11'!A$2:J$44,10,0)</f>
        <v>11.3 Site is in an area of moderate to high value/potential for biodiversity in relation to designated wildlife sites. Mitigation and/or management plans will probably need to form part of any development proposals</v>
      </c>
      <c r="W10" s="58" t="str">
        <f>VLOOKUP(A10,'Env Health Crit 12'!A$2:J$44,10,FALSE)</f>
        <v xml:space="preserve">12.1 &gt; 1km away from any source of noise (trunk road, railway or other major source) </v>
      </c>
      <c r="X10" s="31" t="str">
        <f>VLOOKUP(A10,'Env Health Crit 13'!A$2:N$44,14,FALSE)</f>
        <v>13.1 Not within a specified consultation zone or proximity of a notifiable or permitted installation (Health and Safety Executive, Local Authority and Environment Agency).</v>
      </c>
      <c r="Y10" s="27" t="str">
        <f>VLOOKUP(A10,'Env Health Crit 14'!A$2:J$44,10,FALSE)</f>
        <v>14.1 Not within Air Quality Management Area</v>
      </c>
      <c r="Z10" s="27" t="str">
        <f>VLOOKUP(A10,'criteria 15'!A$2:K$44,11,FALSE)</f>
        <v>15.2 The site is within a predominantly residential area and therefore likely to have good residential amenity</v>
      </c>
      <c r="AA10" s="27" t="str">
        <f>VLOOKUP(A10,'criteria 16'!A$2:K$44,11,FALSE)</f>
        <v xml:space="preserve">16.1 The site is held by a developer or landowner willing to develop or the site already has planning permission </v>
      </c>
      <c r="AB10" s="21" t="str">
        <f>VLOOKUP(A10,'criteria 17'!A$8:L$44,12,FALSE)</f>
        <v>17.1 Low</v>
      </c>
      <c r="AC10" s="21" t="s">
        <v>360</v>
      </c>
      <c r="AD10" s="21" t="s">
        <v>360</v>
      </c>
      <c r="AE10" s="39" t="s">
        <v>284</v>
      </c>
    </row>
    <row r="11" spans="1:31" ht="236.25" x14ac:dyDescent="0.2">
      <c r="A11" s="175" t="s">
        <v>18</v>
      </c>
      <c r="B11" s="149">
        <f>VLOOKUP(A11,'criteria 1 Policy 11'!A$2:P$44,16,FALSE)</f>
        <v>0</v>
      </c>
      <c r="C11" s="149"/>
      <c r="D11" s="8" t="s">
        <v>101</v>
      </c>
      <c r="E11" s="8" t="s">
        <v>102</v>
      </c>
      <c r="F11" s="9" t="s">
        <v>88</v>
      </c>
      <c r="G11" s="5" t="s">
        <v>1601</v>
      </c>
      <c r="H11" s="9" t="s">
        <v>104</v>
      </c>
      <c r="I11" s="9">
        <v>481657.55</v>
      </c>
      <c r="J11" s="9">
        <v>281572.78999999998</v>
      </c>
      <c r="K11" s="9">
        <v>0.39340000000000003</v>
      </c>
      <c r="L11" s="31" t="str">
        <f>VLOOKUP(A11,'criteria 1 Policy 11'!A$2:K$44,11,FALSE)</f>
        <v>1.2 Located within a Market Town</v>
      </c>
      <c r="M11" s="27" t="str">
        <f>VLOOKUP(A11,'Criteria 2 open space'!A$2:J$44,10,0)</f>
        <v>2.1 Not within Local Plan zoned recreational open space (i.e. no impact)</v>
      </c>
      <c r="N11" s="27" t="str">
        <f>VLOOKUP(A11,'NCC Highways Criteria 3'!A$2:K$44,11,FALSE)</f>
        <v xml:space="preserve">3.1 There is an existing highway access to the site which would require minimal or no mitigation </v>
      </c>
      <c r="O11" s="27" t="str">
        <f>VLOOKUP(A11,'Env Health Crit 4'!A$2:J$44,10,FALSE)</f>
        <v>4.1 Unlikely</v>
      </c>
      <c r="P11" s="27" t="str">
        <f>VLOOKUP(A11,'criteria 5'!A$2:K$44,11,FALSE)</f>
        <v xml:space="preserve">5.1 The site has no obvious physical constraints </v>
      </c>
      <c r="Q11" s="27" t="str">
        <f>VLOOKUP(A11,'NCC Flood Crit 6'!A$3:J$45,10,FALSE)</f>
        <v xml:space="preserve">6.1 Minimal flood risk and no need for mitigation </v>
      </c>
      <c r="R11" s="31" t="str">
        <f>VLOOKUP(A11,'Design Criteria 7'!A$2:J$44,10,FALSE)</f>
        <v>7.2 The development of the site for housing would have a neutral effect on the existing form and character of the town</v>
      </c>
      <c r="S11" s="31" t="str">
        <f>VLOOKUP(A11,'Design Criteria 8'!A$2:J$44,10,FALSE)</f>
        <v>8.2 Development of the site would not result in the loss of open space or land which is significant to the character, form or setting of the settlement (e.g. development of LGS land)</v>
      </c>
      <c r="T11" s="31" t="str">
        <f>VLOOKUP(A11,'criteria 9'!A$2:L$44,12,FALSE)</f>
        <v>9.2 Development would have no effect on any heritage assets</v>
      </c>
      <c r="U11" s="27" t="str">
        <f>VLOOKUP(A11,'NCC Archaeology Crit 10'!A$2:J$44,10,FALSE)</f>
        <v>10.1 Site has no archaeology or archaeological activity or the site has had archaeology excavated in advance of current buildings or previous quarrying practices</v>
      </c>
      <c r="V11" s="27" t="str">
        <f>VLOOKUP(A11,'NBRC Crit 11'!A$2:J$44,10,0)</f>
        <v>11.1 The site location contains no nearby designated or potential wildlife site</v>
      </c>
      <c r="W11" s="31" t="str">
        <f>VLOOKUP(A11,'Env Health Crit 12'!A$2:J$44,10,FALSE)</f>
        <v>12.2 &gt; 100m but &lt; 1km from any source of noise (trunk road, railway or other major source)</v>
      </c>
      <c r="X11" s="31" t="str">
        <f>VLOOKUP(A11,'Env Health Crit 13'!A$2:N$44,14,FALSE)</f>
        <v>13.1 Not within a specified consultation zone or proximity of a notifiable or permitted installation (Health and Safety Executive, Local Authority and Environment Agency).</v>
      </c>
      <c r="Y11" s="27" t="str">
        <f>VLOOKUP(A11,'Env Health Crit 14'!A$2:J$44,10,FALSE)</f>
        <v>14.1 Not within Air Quality Management Area</v>
      </c>
      <c r="Z11" s="27" t="str">
        <f>VLOOKUP(A11,'criteria 15'!A$2:K$44,11,FALSE)</f>
        <v>15.2 The site is within a predominantly residential area and therefore likely to have good residential amenity</v>
      </c>
      <c r="AA11" s="27" t="str">
        <f>VLOOKUP(A11,'criteria 16'!A$2:K$44,11,FALSE)</f>
        <v xml:space="preserve">16.1 The site is held by a developer or landowner willing to develop or the site already has planning permission </v>
      </c>
      <c r="AB11" s="21" t="str">
        <f>VLOOKUP(A11,'criteria 17'!A$8:L$44,12,FALSE)</f>
        <v>17.1 Low</v>
      </c>
      <c r="AC11" s="21" t="s">
        <v>1252</v>
      </c>
      <c r="AD11" s="21" t="s">
        <v>360</v>
      </c>
      <c r="AE11" s="39" t="s">
        <v>284</v>
      </c>
    </row>
    <row r="12" spans="1:31" ht="236.25" x14ac:dyDescent="0.2">
      <c r="A12" s="175" t="s">
        <v>21</v>
      </c>
      <c r="B12" s="149">
        <f>VLOOKUP(A12,'criteria 1 Policy 11'!A$2:P$44,16,FALSE)</f>
        <v>0</v>
      </c>
      <c r="C12" s="149" t="s">
        <v>360</v>
      </c>
      <c r="D12" s="10" t="s">
        <v>106</v>
      </c>
      <c r="E12" s="10" t="s">
        <v>1538</v>
      </c>
      <c r="F12" s="10" t="s">
        <v>81</v>
      </c>
      <c r="G12" s="5" t="s">
        <v>1601</v>
      </c>
      <c r="H12" s="10" t="s">
        <v>109</v>
      </c>
      <c r="I12" s="10">
        <v>486328.68</v>
      </c>
      <c r="J12" s="10">
        <v>280418.86</v>
      </c>
      <c r="K12" s="10">
        <v>0.44078000000000001</v>
      </c>
      <c r="L12" s="27" t="str">
        <f>VLOOKUP(A12,'criteria 1 Policy 11'!A$2:K$44,11,FALSE)</f>
        <v>1.1 Located within a Growth Town or within a Sustainable Urban Extension as identified in the Joint Core Strategy</v>
      </c>
      <c r="M12" s="27" t="str">
        <f>VLOOKUP(A12,'Criteria 2 open space'!A$2:J$44,10,0)</f>
        <v>2.1 Not within Local Plan zoned recreational open space (i.e. no impact)</v>
      </c>
      <c r="N12" s="29" t="str">
        <f>VLOOKUP(A12,'NCC Highways Criteria 3'!A$2:K$44,11,FALSE)</f>
        <v xml:space="preserve">3.3 Highway access is constrained but could be achieved with mitigation </v>
      </c>
      <c r="O12" s="29" t="str">
        <f>VLOOKUP(A12,'Env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2" s="31" t="str">
        <f>VLOOKUP(A12,'criteria 5'!A$2:K$44,11,FALSE)</f>
        <v>5.2 The site has physical constraints that can be mitigated (e.g. TPOS, existing buildings)</v>
      </c>
      <c r="Q12" s="31" t="str">
        <f>VLOOKUP(A12,'NCC Flood Crit 6'!A$3:J$45,10,FALSE)</f>
        <v>6.2 Moderate flood risk and will require some mitigation</v>
      </c>
      <c r="R12" s="29" t="str">
        <f>VLOOKUP(A12,'Design Criteria 7'!A$2:J$44,10,FALSE)</f>
        <v>7.3 The development of the site for housing would have a significant negative effect on the form and character of the town but mitigation should be possible</v>
      </c>
      <c r="S12" s="30" t="str">
        <f>VLOOKUP(A12,'Design Criteria 8'!A$2:J$44,10,FALSE)</f>
        <v>8.2 Development of the site would not result in the loss of open space or land which is significant to the character, form or setting of the settlement (e.g. development of LGS land)</v>
      </c>
      <c r="T12" s="31" t="str">
        <f>VLOOKUP(A12,'criteria 9'!A$2:L$44,12,FALSE)</f>
        <v>9.2 Development would have no effect on any heritage assets</v>
      </c>
      <c r="U12" s="27" t="str">
        <f>VLOOKUP(A12,'NCC Archaeology Crit 10'!A$2:J$44,10,FALSE)</f>
        <v>10.1 Site has no archaeology or archaeological activity or the site has had archaeology excavated in advance of current buildings or previous quarrying practices</v>
      </c>
      <c r="V12" s="31" t="str">
        <f>VLOOKUP(A12,'NBRC Crit 11'!A$2:J$44,10,0)</f>
        <v>11.2 Site is within an area of low-moderate potential for biodiversity based on location although certain features may be important and should be retained/enhanced where practicable</v>
      </c>
      <c r="W12" s="31" t="str">
        <f>VLOOKUP(A12,'Env Health Crit 12'!A$2:J$44,10,FALSE)</f>
        <v>12.2 &gt; 100m but &lt; 1km from any source of noise (trunk road, railway or other major source)</v>
      </c>
      <c r="X12" s="31" t="str">
        <f>VLOOKUP(A12,'Env Health Crit 13'!A$2:N$44,14,FALSE)</f>
        <v>13.1 Not within a specified consultation zone or proximity of a notifiable or permitted installation (Health and Safety Executive, Local Authority and Environment Agency).</v>
      </c>
      <c r="Y12" s="27" t="str">
        <f>VLOOKUP(A12,'Env Health Crit 14'!A$2:J$44,10,FALSE)</f>
        <v>14.1 Not within Air Quality Management Area</v>
      </c>
      <c r="Z12" s="27" t="str">
        <f>VLOOKUP(A12,'criteria 15'!A$2:K$44,11,FALSE)</f>
        <v>15.2 The site is within a predominantly residential area and therefore likely to have good residential amenity</v>
      </c>
      <c r="AA12" s="27" t="str">
        <f>VLOOKUP(A12,'criteria 16'!A$2:K$44,11,FALSE)</f>
        <v xml:space="preserve">16.1 The site is held by a developer or landowner willing to develop or the site already has planning permission </v>
      </c>
      <c r="AB12" s="21" t="str">
        <f>VLOOKUP(A12,'criteria 17'!A$8:L$44,12,FALSE)</f>
        <v>17.1 Low</v>
      </c>
      <c r="AC12" s="21" t="s">
        <v>360</v>
      </c>
      <c r="AD12" s="21" t="s">
        <v>360</v>
      </c>
      <c r="AE12" s="39" t="s">
        <v>284</v>
      </c>
    </row>
    <row r="13" spans="1:31" ht="236.25" x14ac:dyDescent="0.2">
      <c r="A13" s="175" t="s">
        <v>23</v>
      </c>
      <c r="B13" s="149">
        <f>VLOOKUP(A13,'criteria 1 Policy 11'!A$2:P$44,16,FALSE)</f>
        <v>0</v>
      </c>
      <c r="C13" s="149"/>
      <c r="D13" s="8" t="s">
        <v>111</v>
      </c>
      <c r="E13" s="8" t="s">
        <v>112</v>
      </c>
      <c r="F13" s="11" t="s">
        <v>113</v>
      </c>
      <c r="G13" s="5" t="s">
        <v>1603</v>
      </c>
      <c r="H13" s="11" t="s">
        <v>114</v>
      </c>
      <c r="I13" s="11">
        <v>499603.02</v>
      </c>
      <c r="J13" s="11">
        <v>278432.45</v>
      </c>
      <c r="K13" s="11">
        <v>0.251448</v>
      </c>
      <c r="L13" s="31" t="str">
        <f>VLOOKUP(A13,'criteria 1 Policy 11'!A$2:K$44,11,FALSE)</f>
        <v>1.2 Located within a Market Town</v>
      </c>
      <c r="M13" s="27" t="str">
        <f>VLOOKUP(A13,'Criteria 2 open space'!A$2:J$44,10,0)</f>
        <v>2.1 Not within Local Plan zoned recreational open space (i.e. no impact)</v>
      </c>
      <c r="N13" s="27" t="str">
        <f>VLOOKUP(A13,'NCC Highways Criteria 3'!A$2:K$44,11,FALSE)</f>
        <v xml:space="preserve">3.1 There is an existing highway access to the site which would require minimal or no mitigation </v>
      </c>
      <c r="O13" s="29" t="str">
        <f>VLOOKUP(A13,'Env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3" s="31" t="str">
        <f>VLOOKUP(A13,'criteria 5'!A$2:K$44,11,FALSE)</f>
        <v>5.2 The site has physical constraints that can be mitigated (e.g. TPOS, existing buildings)</v>
      </c>
      <c r="Q13" s="31" t="str">
        <f>VLOOKUP(A13,'NCC Flood Crit 6'!A$3:J$45,10,FALSE)</f>
        <v>6.2 Moderate flood risk and will require some mitigation</v>
      </c>
      <c r="R13" s="27" t="str">
        <f>VLOOKUP(A13,'Design Criteria 7'!A$2:J$44,10,FALSE)</f>
        <v>7.1 The development of the site for housing would have a significant positive effect on the existing form and character of the town</v>
      </c>
      <c r="S13" s="31" t="str">
        <f>VLOOKUP(A13,'Design Criteria 8'!A$2:J$44,10,FALSE)</f>
        <v>8.2 Development of the site would not result in the loss of open space or land which is significant to the character, form or setting of the settlement (e.g. development of LGS land)</v>
      </c>
      <c r="T13" s="31" t="str">
        <f>VLOOKUP(A13,'criteria 9'!A$2:L$44,12,FALSE)</f>
        <v>9.2 Development would have no effect on any heritage assets</v>
      </c>
      <c r="U13" s="27" t="str">
        <f>VLOOKUP(A13,'NCC Archaeology Crit 10'!A$2:J$44,10,FALSE)</f>
        <v>10.1 Site has no archaeology or archaeological activity or the site has had archaeology excavated in advance of current buildings or previous quarrying practices</v>
      </c>
      <c r="V13" s="29" t="str">
        <f>VLOOKUP(A13,'NBRC Crit 11'!A$2:J$44,10,0)</f>
        <v>11.3 Site is in an area of moderate to high value/potential for biodiversity in relation to designated wildlife sites. Mitigation and/or management plans will probably need to form part of any development proposals</v>
      </c>
      <c r="W13" s="31" t="str">
        <f>VLOOKUP(A13,'Env Health Crit 12'!A$2:J$44,10,FALSE)</f>
        <v>12.2 &gt; 100m but &lt; 1km from any source of noise (trunk road, railway or other major source)</v>
      </c>
      <c r="X13" s="29" t="str">
        <f>VLOOKUP(A13,'Env Health Crit 13'!A$2:N$44,14,FALSE)</f>
        <v xml:space="preserve">13.2 Within the specified consultation zone of a notifiable installation – development however is unlikely to be precluded  </v>
      </c>
      <c r="Y13" s="27" t="str">
        <f>VLOOKUP(A13,'Env Health Crit 14'!A$2:J$44,10,FALSE)</f>
        <v>14.1 Not within Air Quality Management Area</v>
      </c>
      <c r="Z13" s="27" t="str">
        <f>VLOOKUP(A13,'criteria 15'!A$2:K$44,11,FALSE)</f>
        <v>15.2 The site is within a predominantly residential area and therefore likely to have good residential amenity</v>
      </c>
      <c r="AA13" s="27" t="str">
        <f>VLOOKUP(A13,'criteria 16'!A$2:K$44,11,FALSE)</f>
        <v xml:space="preserve">16.1 The site is held by a developer or landowner willing to develop or the site already has planning permission </v>
      </c>
      <c r="AB13" s="21" t="str">
        <f>VLOOKUP(A13,'criteria 17'!A$8:L$44,12,FALSE)</f>
        <v>17.1 Low</v>
      </c>
      <c r="AC13" s="21" t="s">
        <v>1252</v>
      </c>
      <c r="AD13" s="21" t="s">
        <v>360</v>
      </c>
      <c r="AE13" s="39" t="s">
        <v>284</v>
      </c>
    </row>
    <row r="14" spans="1:31" ht="225" x14ac:dyDescent="0.2">
      <c r="A14" s="175" t="s">
        <v>30</v>
      </c>
      <c r="B14" s="149">
        <f>VLOOKUP(A14,'criteria 1 Policy 11'!A$2:P$44,16,FALSE)</f>
        <v>0</v>
      </c>
      <c r="C14" s="149"/>
      <c r="D14" s="8" t="s">
        <v>134</v>
      </c>
      <c r="E14" s="8" t="s">
        <v>135</v>
      </c>
      <c r="F14" s="11" t="s">
        <v>136</v>
      </c>
      <c r="G14" s="5" t="s">
        <v>1603</v>
      </c>
      <c r="H14" s="11" t="s">
        <v>141</v>
      </c>
      <c r="I14" s="11">
        <v>495068.93</v>
      </c>
      <c r="J14" s="11">
        <v>267111.33</v>
      </c>
      <c r="K14" s="11">
        <v>0.29413099999999998</v>
      </c>
      <c r="L14" s="27" t="str">
        <f>VLOOKUP(A14,'criteria 1 Policy 11'!A$2:K$44,11,FALSE)</f>
        <v>1.1 Located within a Growth Town or within a Sustainable Urban Extension as identified in the Joint Core Strategy</v>
      </c>
      <c r="M14" s="27" t="str">
        <f>VLOOKUP(A14,'Criteria 2 open space'!A$2:J$44,10,0)</f>
        <v>2.1 Not within Local Plan zoned recreational open space (i.e. no impact)</v>
      </c>
      <c r="N14" s="31" t="str">
        <f>VLOOKUP(A14,'NCC Highways Criteria 3'!A$2:K$44,11,FALSE)</f>
        <v>3.2 Highway access could be achieved with minimal mitigation</v>
      </c>
      <c r="O14" s="29" t="str">
        <f>VLOOKUP(A14,'Env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4" s="27" t="str">
        <f>VLOOKUP(A14,'criteria 5'!A$2:K$44,11,FALSE)</f>
        <v xml:space="preserve">5.1 The site has no obvious physical constraints </v>
      </c>
      <c r="Q14" s="27" t="str">
        <f>VLOOKUP(A14,'NCC Flood Crit 6'!A$3:J$45,10,FALSE)</f>
        <v xml:space="preserve">6.1 Minimal flood risk and no need for mitigation </v>
      </c>
      <c r="R14" s="27" t="str">
        <f>VLOOKUP(A14,'Design Criteria 7'!A$2:J$44,10,FALSE)</f>
        <v>7.1 The development of the site for housing would have a significant positive effect on the existing form and character of the town</v>
      </c>
      <c r="S14" s="27" t="str">
        <f>VLOOKUP(A14,'Design Criteria 8'!A$2:J$44,10,FALSE)</f>
        <v>8.1 Development of the site would be positive by creating new open space/public realm</v>
      </c>
      <c r="T14" s="31" t="str">
        <f>VLOOKUP(A14,'criteria 9'!A$2:L$44,12,FALSE)</f>
        <v>9.2 Development would have no effect on any heritage assets</v>
      </c>
      <c r="U14" s="27" t="str">
        <f>VLOOKUP(A14,'NCC Archaeology Crit 10'!A$2:J$44,10,FALSE)</f>
        <v>10.1 Site has no archaeology or archaeological activity or the site has had archaeology excavated in advance of current buildings or previous quarrying practices</v>
      </c>
      <c r="V14" s="29" t="str">
        <f>VLOOKUP(A14,'NBRC Crit 11'!A$2:J$44,10,0)</f>
        <v>11.3 Site is in an area of moderate to high value/potential for biodiversity in relation to designated wildlife sites. Mitigation and/or management plans will probably need to form part of any development proposals</v>
      </c>
      <c r="W14" s="31" t="str">
        <f>VLOOKUP(A14,'Env Health Crit 12'!A$2:J$44,10,FALSE)</f>
        <v>12.2 &gt; 100m but &lt; 1km from any source of noise (trunk road, railway or other major source)</v>
      </c>
      <c r="X14" s="29" t="str">
        <f>VLOOKUP(A14,'Env Health Crit 13'!A$2:N$44,14,FALSE)</f>
        <v xml:space="preserve">13.2 Within the specified consultation zone of a notifiable installation – development however is unlikely to be precluded  </v>
      </c>
      <c r="Y14" s="27" t="str">
        <f>VLOOKUP(A14,'Env Health Crit 14'!A$2:J$44,10,FALSE)</f>
        <v>14.1 Not within Air Quality Management Area</v>
      </c>
      <c r="Z14" s="27" t="str">
        <f>VLOOKUP(A14,'criteria 15'!A$2:K$44,11,FALSE)</f>
        <v xml:space="preserve">15.1 Development would be positive to the existing surrounding residential amenity by removing disruptive features associated with the current use(s) of the site. </v>
      </c>
      <c r="AA14" s="27" t="str">
        <f>VLOOKUP(A14,'criteria 16'!A$2:K$44,11,FALSE)</f>
        <v xml:space="preserve">16.1 The site is held by a developer or landowner willing to develop or the site already has planning permission </v>
      </c>
      <c r="AB14" s="21" t="str">
        <f>VLOOKUP(A14,'criteria 17'!A$8:L$44,12,FALSE)</f>
        <v>17.1 Low</v>
      </c>
      <c r="AC14" s="21" t="s">
        <v>1252</v>
      </c>
      <c r="AD14" s="21" t="s">
        <v>360</v>
      </c>
      <c r="AE14" s="39" t="s">
        <v>284</v>
      </c>
    </row>
    <row r="15" spans="1:31" ht="236.25" x14ac:dyDescent="0.2">
      <c r="A15" s="175" t="s">
        <v>34</v>
      </c>
      <c r="B15" s="149">
        <f>VLOOKUP(A15,'criteria 1 Policy 11'!A$2:P$44,16,FALSE)</f>
        <v>0</v>
      </c>
      <c r="C15" s="149"/>
      <c r="D15" s="8" t="s">
        <v>148</v>
      </c>
      <c r="E15" s="8" t="s">
        <v>149</v>
      </c>
      <c r="F15" s="11" t="s">
        <v>150</v>
      </c>
      <c r="G15" s="5" t="s">
        <v>1602</v>
      </c>
      <c r="H15" s="11" t="s">
        <v>151</v>
      </c>
      <c r="I15" s="11">
        <v>488794.33</v>
      </c>
      <c r="J15" s="11">
        <v>267310.05</v>
      </c>
      <c r="K15" s="11">
        <v>0.73684400000000005</v>
      </c>
      <c r="L15" s="27" t="str">
        <f>VLOOKUP(A15,'criteria 1 Policy 11'!A$2:K$44,11,FALSE)</f>
        <v>1.1 Located within a Growth Town or within a Sustainable Urban Extension as identified in the Joint Core Strategy</v>
      </c>
      <c r="M15" s="27" t="str">
        <f>VLOOKUP(A15,'Criteria 2 open space'!A$2:J$44,10,0)</f>
        <v>2.1 Not within Local Plan zoned recreational open space (i.e. no impact)</v>
      </c>
      <c r="N15" s="27" t="str">
        <f>VLOOKUP(A15,'NCC Highways Criteria 3'!A$2:K$44,11,FALSE)</f>
        <v xml:space="preserve">3.1 There is an existing highway access to the site which would require minimal or no mitigation </v>
      </c>
      <c r="O15" s="29" t="str">
        <f>VLOOKUP(A15,'Env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5" s="27" t="str">
        <f>VLOOKUP(A15,'criteria 5'!A$2:K$44,11,FALSE)</f>
        <v xml:space="preserve">5.1 The site has no obvious physical constraints </v>
      </c>
      <c r="Q15" s="31" t="str">
        <f>VLOOKUP(A15,'NCC Flood Crit 6'!A$3:J$45,10,FALSE)</f>
        <v>6.2 Moderate flood risk and will require some mitigation</v>
      </c>
      <c r="R15" s="31" t="str">
        <f>VLOOKUP(A15,'Design Criteria 7'!A$2:J$44,10,FALSE)</f>
        <v>7.2 The development of the site for housing would have a neutral effect on the existing form and character of the town</v>
      </c>
      <c r="S15" s="31" t="str">
        <f>VLOOKUP(A15,'Design Criteria 8'!A$2:J$44,10,FALSE)</f>
        <v>8.2 Development of the site would not result in the loss of open space or land which is significant to the character, form or setting of the settlement (e.g. development of LGS land)</v>
      </c>
      <c r="T15" s="31" t="str">
        <f>VLOOKUP(A15,'criteria 9'!A$2:L$44,12,FALSE)</f>
        <v>9.2 Development would have no effect on any heritage assets</v>
      </c>
      <c r="U15" s="27" t="str">
        <f>VLOOKUP(A15,'NCC Archaeology Crit 10'!A$2:J$44,10,FALSE)</f>
        <v>10.1 Site has no archaeology or archaeological activity or the site has had archaeology excavated in advance of current buildings or previous quarrying practices</v>
      </c>
      <c r="V15" s="31" t="str">
        <f>VLOOKUP(A15,'NBRC Crit 11'!A$2:J$44,10,0)</f>
        <v>11.2 Site is within an area of low-moderate potential for biodiversity based on location although certain features may be important and should be retained/enhanced where practicable</v>
      </c>
      <c r="W15" s="31" t="str">
        <f>VLOOKUP(A15,'Env Health Crit 12'!A$2:J$44,10,FALSE)</f>
        <v>12.2 &gt; 100m but &lt; 1km from any source of noise (trunk road, railway or other major source)</v>
      </c>
      <c r="X15" s="29" t="str">
        <f>VLOOKUP(A15,'Env Health Crit 13'!A$2:N$44,14,FALSE)</f>
        <v xml:space="preserve">13.2 Within the specified consultation zone of a notifiable installation – development however is unlikely to be precluded  </v>
      </c>
      <c r="Y15" s="27" t="str">
        <f>VLOOKUP(A15,'Env Health Crit 14'!A$2:J$44,10,FALSE)</f>
        <v>14.1 Not within Air Quality Management Area</v>
      </c>
      <c r="Z15" s="27" t="str">
        <f>VLOOKUP(A15,'criteria 15'!A$2:K$44,11,FALSE)</f>
        <v>15.2 The site is within a predominantly residential area and therefore likely to have good residential amenity</v>
      </c>
      <c r="AA15" s="27" t="str">
        <f>VLOOKUP(A15,'criteria 16'!A$2:K$44,11,FALSE)</f>
        <v xml:space="preserve">16.1 The site is held by a developer or landowner willing to develop or the site already has planning permission </v>
      </c>
      <c r="AB15" s="21" t="str">
        <f>VLOOKUP(A15,'criteria 17'!A$8:L$44,12,FALSE)</f>
        <v>17.1 Low</v>
      </c>
      <c r="AC15" s="21" t="s">
        <v>1252</v>
      </c>
      <c r="AD15" s="21" t="s">
        <v>360</v>
      </c>
      <c r="AE15" s="39" t="s">
        <v>284</v>
      </c>
    </row>
    <row r="16" spans="1:31" ht="236.25" x14ac:dyDescent="0.2">
      <c r="A16" s="175" t="s">
        <v>35</v>
      </c>
      <c r="B16" s="149">
        <f>VLOOKUP(A16,'criteria 1 Policy 11'!A$2:P$44,16,FALSE)</f>
        <v>0</v>
      </c>
      <c r="C16" s="149" t="s">
        <v>360</v>
      </c>
      <c r="D16" s="8" t="s">
        <v>152</v>
      </c>
      <c r="E16" s="8" t="s">
        <v>153</v>
      </c>
      <c r="F16" s="11" t="s">
        <v>150</v>
      </c>
      <c r="G16" s="5" t="s">
        <v>1602</v>
      </c>
      <c r="H16" s="11" t="s">
        <v>154</v>
      </c>
      <c r="I16" s="11">
        <v>488274.32</v>
      </c>
      <c r="J16" s="11">
        <v>266723.45</v>
      </c>
      <c r="K16" s="11">
        <v>0.375162</v>
      </c>
      <c r="L16" s="27" t="str">
        <f>VLOOKUP(A16,'criteria 1 Policy 11'!A$2:K$44,11,FALSE)</f>
        <v>1.1 Located within a Growth Town or within a Sustainable Urban Extension as identified in the Joint Core Strategy</v>
      </c>
      <c r="M16" s="27" t="str">
        <f>VLOOKUP(A16,'Criteria 2 open space'!A$2:J$44,10,0)</f>
        <v>2.1 Not within Local Plan zoned recreational open space (i.e. no impact)</v>
      </c>
      <c r="N16" s="30" t="str">
        <f>VLOOKUP(A16,'NCC Highways Criteria 3'!A$2:K$44,11,FALSE)</f>
        <v>3.4 Highway access is very constrained and would require a very high level of mitigation/ is not possible</v>
      </c>
      <c r="O16" s="29" t="str">
        <f>VLOOKUP(A16,'Env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6" s="27" t="str">
        <f>VLOOKUP(A16,'criteria 5'!A$2:K$44,11,FALSE)</f>
        <v xml:space="preserve">5.1 The site has no obvious physical constraints </v>
      </c>
      <c r="Q16" s="27" t="str">
        <f>VLOOKUP(A16,'NCC Flood Crit 6'!A$3:J$45,10,FALSE)</f>
        <v xml:space="preserve">6.1 Minimal flood risk and no need for mitigation </v>
      </c>
      <c r="R16" s="31" t="str">
        <f>VLOOKUP(A16,'Design Criteria 7'!A$2:J$44,10,FALSE)</f>
        <v>7.2 The development of the site for housing would have a neutral effect on the existing form and character of the town</v>
      </c>
      <c r="S16" s="31" t="str">
        <f>VLOOKUP(A16,'Design Criteria 8'!A$2:J$44,10,FALSE)</f>
        <v>8.2 Development of the site would not result in the loss of open space or land which is significant to the character, form or setting of the settlement (e.g. development of LGS land)</v>
      </c>
      <c r="T16" s="31" t="str">
        <f>VLOOKUP(A16,'criteria 9'!A$2:L$44,12,FALSE)</f>
        <v>9.2 Development would have no effect on any heritage assets</v>
      </c>
      <c r="U16" s="27" t="str">
        <f>VLOOKUP(A16,'NCC Archaeology Crit 10'!A$2:J$44,10,FALSE)</f>
        <v>10.1 Site has no archaeology or archaeological activity or the site has had archaeology excavated in advance of current buildings or previous quarrying practices</v>
      </c>
      <c r="V16" s="31" t="str">
        <f>VLOOKUP(A16,'NBRC Crit 11'!A$2:J$44,10,0)</f>
        <v>11.1 The site location contains no nearby designated or potential wildlife site</v>
      </c>
      <c r="W16" s="31" t="str">
        <f>VLOOKUP(A16,'Env Health Crit 12'!A$2:J$44,10,FALSE)</f>
        <v>12.2 &gt; 100m but &lt; 1km from any source of noise (trunk road, railway or other major source)</v>
      </c>
      <c r="X16" s="29" t="str">
        <f>VLOOKUP(A16,'Env Health Crit 13'!A$2:N$44,14,FALSE)</f>
        <v xml:space="preserve">13.2 Within the specified consultation zone of a notifiable installation – development however is unlikely to be precluded  </v>
      </c>
      <c r="Y16" s="27" t="str">
        <f>VLOOKUP(A16,'Env Health Crit 14'!A$2:J$44,10,FALSE)</f>
        <v>14.1 Not within Air Quality Management Area</v>
      </c>
      <c r="Z16" s="27" t="str">
        <f>VLOOKUP(A16,'criteria 15'!A$2:K$44,11,FALSE)</f>
        <v>15.2 The site is within a predominantly residential area and therefore likely to have good residential amenity</v>
      </c>
      <c r="AA16" s="27" t="str">
        <f>VLOOKUP(A16,'criteria 16'!A$2:K$44,11,FALSE)</f>
        <v xml:space="preserve">16.1 The site is held by a developer or landowner willing to develop or the site already has planning permission </v>
      </c>
      <c r="AB16" s="21" t="str">
        <f>VLOOKUP(A16,'criteria 17'!A$8:L$44,12,FALSE)</f>
        <v>17.1 Low</v>
      </c>
      <c r="AC16" s="21" t="s">
        <v>360</v>
      </c>
      <c r="AD16" s="21" t="s">
        <v>360</v>
      </c>
      <c r="AE16" s="39" t="s">
        <v>284</v>
      </c>
    </row>
    <row r="17" spans="1:31" ht="236.25" x14ac:dyDescent="0.2">
      <c r="A17" s="175" t="s">
        <v>36</v>
      </c>
      <c r="B17" s="149">
        <f>VLOOKUP(A17,'criteria 1 Policy 11'!A$2:P$44,16,FALSE)</f>
        <v>0</v>
      </c>
      <c r="C17" s="149" t="s">
        <v>360</v>
      </c>
      <c r="D17" s="8" t="s">
        <v>155</v>
      </c>
      <c r="E17" s="8" t="s">
        <v>156</v>
      </c>
      <c r="F17" s="11" t="s">
        <v>150</v>
      </c>
      <c r="G17" s="5" t="s">
        <v>1602</v>
      </c>
      <c r="H17" s="11" t="s">
        <v>157</v>
      </c>
      <c r="I17" s="11">
        <v>488406.05</v>
      </c>
      <c r="J17" s="11">
        <v>267919.84999999998</v>
      </c>
      <c r="K17" s="11">
        <v>0.54935400000000001</v>
      </c>
      <c r="L17" s="27" t="str">
        <f>VLOOKUP(A17,'criteria 1 Policy 11'!A$2:K$44,11,FALSE)</f>
        <v>1.1 Located within a Growth Town or within a Sustainable Urban Extension as identified in the Joint Core Strategy</v>
      </c>
      <c r="M17" s="27" t="str">
        <f>VLOOKUP(A17,'Criteria 2 open space'!A$2:J$44,10,0)</f>
        <v>2.1 Not within Local Plan zoned recreational open space (i.e. no impact)</v>
      </c>
      <c r="N17" s="29" t="str">
        <f>VLOOKUP(A17,'NCC Highways Criteria 3'!A$2:K$44,11,FALSE)</f>
        <v xml:space="preserve">3.3 Highway access is constrained but could be achieved with mitigation </v>
      </c>
      <c r="O17" s="29" t="str">
        <f>VLOOKUP(A17,'Env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7" s="31" t="str">
        <f>VLOOKUP(A17,'criteria 5'!A$2:K$44,11,FALSE)</f>
        <v>5.2 The site has physical constraints that can be mitigated (e.g. TPOS, existing buildings)</v>
      </c>
      <c r="Q17" s="27" t="str">
        <f>VLOOKUP(A17,'NCC Flood Crit 6'!A$3:J$45,10,FALSE)</f>
        <v xml:space="preserve">6.1 Minimal flood risk and no need for mitigation </v>
      </c>
      <c r="R17" s="31" t="str">
        <f>VLOOKUP(A17,'Design Criteria 7'!A$2:J$44,10,FALSE)</f>
        <v>7.2 The development of the site for housing would have a neutral effect on the existing form and character of the town</v>
      </c>
      <c r="S17" s="31" t="str">
        <f>VLOOKUP(A17,'Design Criteria 8'!A$2:J$44,10,FALSE)</f>
        <v>8.2 Development of the site would not result in the loss of open space or land which is significant to the character, form or setting of the settlement (e.g. development of LGS land)</v>
      </c>
      <c r="T17" s="31" t="str">
        <f>VLOOKUP(A17,'criteria 9'!A$2:L$44,12,FALSE)</f>
        <v>9.2 Development would have no effect on any heritage assets</v>
      </c>
      <c r="U17" s="31" t="str">
        <f>VLOOKUP(A17,'NCC Archaeology Crit 10'!A$2:J$44,10,FALSE)</f>
        <v>10.2 No known archaeology or archaeological activity. Site may have some potential for activity but the area has never been archaeologically investigated</v>
      </c>
      <c r="V17" s="31" t="str">
        <f>VLOOKUP(A17,'NBRC Crit 11'!A$2:J$44,10,0)</f>
        <v>11.1 The site location contains no nearby designated or potential wildlife site</v>
      </c>
      <c r="W17" s="58" t="str">
        <f>VLOOKUP(A17,'Env Health Crit 12'!A$2:J$44,10,FALSE)</f>
        <v xml:space="preserve">12.1 &gt; 1km away from any source of noise (trunk road, railway or other major source) </v>
      </c>
      <c r="X17" s="29" t="str">
        <f>VLOOKUP(A17,'Env Health Crit 13'!A$2:N$44,14,FALSE)</f>
        <v xml:space="preserve">13.2 Within the specified consultation zone of a notifiable installation – development however is unlikely to be precluded  </v>
      </c>
      <c r="Y17" s="27" t="str">
        <f>VLOOKUP(A17,'Env Health Crit 14'!A$2:J$44,10,FALSE)</f>
        <v>14.1 Not within Air Quality Management Area</v>
      </c>
      <c r="Z17" s="27" t="str">
        <f>VLOOKUP(A17,'criteria 15'!A$2:K$44,11,FALSE)</f>
        <v>15.2 The site is within a predominantly residential area and therefore likely to have good residential amenity</v>
      </c>
      <c r="AA17" s="27" t="str">
        <f>VLOOKUP(A17,'criteria 16'!A$2:K$44,11,FALSE)</f>
        <v xml:space="preserve">16.1 The site is held by a developer or landowner willing to develop or the site already has planning permission </v>
      </c>
      <c r="AB17" s="21" t="str">
        <f>VLOOKUP(A17,'criteria 17'!A$8:L$44,12,FALSE)</f>
        <v>17.1 Low</v>
      </c>
      <c r="AC17" s="21" t="s">
        <v>1252</v>
      </c>
      <c r="AD17" s="21" t="s">
        <v>360</v>
      </c>
      <c r="AE17" s="39" t="s">
        <v>284</v>
      </c>
    </row>
  </sheetData>
  <autoFilter ref="A2:AE17"/>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D37"/>
  <sheetViews>
    <sheetView zoomScale="50" zoomScaleNormal="50" workbookViewId="0">
      <pane ySplit="2" topLeftCell="A3" activePane="bottomLeft" state="frozen"/>
      <selection activeCell="M15" sqref="M15"/>
      <selection pane="bottomLeft" activeCell="M15" sqref="M15"/>
    </sheetView>
  </sheetViews>
  <sheetFormatPr defaultColWidth="8.85546875" defaultRowHeight="11.25" x14ac:dyDescent="0.2"/>
  <cols>
    <col min="1" max="3" width="8.85546875" style="39"/>
    <col min="4" max="4" width="9" style="39" bestFit="1" customWidth="1"/>
    <col min="5" max="8" width="8.85546875" style="39"/>
    <col min="9" max="10" width="12.28515625" style="39" bestFit="1" customWidth="1"/>
    <col min="11" max="11" width="9.7109375" style="39" bestFit="1" customWidth="1"/>
    <col min="12" max="12" width="19.85546875" style="39" customWidth="1"/>
    <col min="13" max="13" width="17.42578125" style="39" customWidth="1"/>
    <col min="14" max="14" width="21.28515625" style="39" customWidth="1"/>
    <col min="15" max="15" width="12.42578125" style="39" customWidth="1"/>
    <col min="16" max="16" width="8.85546875" style="39"/>
    <col min="17" max="17" width="9.42578125" style="39" customWidth="1"/>
    <col min="18" max="18" width="11.140625" style="39" customWidth="1"/>
    <col min="19" max="19" width="8.85546875" style="39"/>
    <col min="20" max="21" width="10.85546875" style="39" customWidth="1"/>
    <col min="22" max="22" width="11.140625" style="39" customWidth="1"/>
    <col min="23" max="23" width="10.28515625" style="39" customWidth="1"/>
    <col min="24" max="26" width="10.42578125" style="39" customWidth="1"/>
    <col min="27" max="27" width="9.85546875" style="39" customWidth="1"/>
    <col min="28" max="28" width="10.7109375" style="39" customWidth="1"/>
    <col min="29" max="29" width="8.85546875" style="39" customWidth="1"/>
    <col min="30" max="30" width="49" style="181" bestFit="1" customWidth="1"/>
    <col min="31" max="16384" width="8.85546875" style="39"/>
  </cols>
  <sheetData>
    <row r="1" spans="1:30" x14ac:dyDescent="0.2">
      <c r="A1" s="176">
        <v>1</v>
      </c>
      <c r="B1" s="176">
        <v>2</v>
      </c>
      <c r="C1" s="176">
        <v>3</v>
      </c>
      <c r="D1" s="176">
        <v>4</v>
      </c>
      <c r="E1" s="176">
        <v>5</v>
      </c>
      <c r="F1" s="176">
        <v>6</v>
      </c>
      <c r="G1" s="176">
        <v>7</v>
      </c>
      <c r="H1" s="176">
        <v>8</v>
      </c>
      <c r="I1" s="176">
        <v>9</v>
      </c>
      <c r="J1" s="176">
        <v>10</v>
      </c>
      <c r="K1" s="176">
        <v>11</v>
      </c>
      <c r="L1" s="176">
        <v>12</v>
      </c>
      <c r="M1" s="176">
        <v>13</v>
      </c>
      <c r="N1" s="176">
        <v>14</v>
      </c>
      <c r="O1" s="176">
        <v>15</v>
      </c>
      <c r="P1" s="176">
        <v>16</v>
      </c>
      <c r="Q1" s="176">
        <v>17</v>
      </c>
      <c r="R1" s="176">
        <v>18</v>
      </c>
      <c r="S1" s="176">
        <v>19</v>
      </c>
      <c r="T1" s="176">
        <v>20</v>
      </c>
      <c r="U1" s="176">
        <v>21</v>
      </c>
      <c r="V1" s="176">
        <v>22</v>
      </c>
      <c r="W1" s="176">
        <v>23</v>
      </c>
      <c r="X1" s="176">
        <v>24</v>
      </c>
      <c r="Y1" s="176">
        <v>25</v>
      </c>
      <c r="Z1" s="176">
        <v>26</v>
      </c>
      <c r="AA1" s="176">
        <v>27</v>
      </c>
      <c r="AB1" s="176">
        <v>28</v>
      </c>
      <c r="AC1" s="176">
        <v>29</v>
      </c>
      <c r="AD1" s="176">
        <v>30</v>
      </c>
    </row>
    <row r="2" spans="1:30" ht="162.75" customHeight="1" x14ac:dyDescent="0.2">
      <c r="A2" s="1" t="s">
        <v>0</v>
      </c>
      <c r="B2" s="1" t="s">
        <v>1401</v>
      </c>
      <c r="C2" s="1" t="s">
        <v>1555</v>
      </c>
      <c r="D2" s="1" t="s">
        <v>44</v>
      </c>
      <c r="E2" s="1" t="s">
        <v>45</v>
      </c>
      <c r="F2" s="1" t="s">
        <v>46</v>
      </c>
      <c r="G2" s="1" t="s">
        <v>180</v>
      </c>
      <c r="H2" s="1" t="s">
        <v>50</v>
      </c>
      <c r="I2" s="2" t="s">
        <v>52</v>
      </c>
      <c r="J2" s="2" t="s">
        <v>53</v>
      </c>
      <c r="K2" s="2" t="s">
        <v>54</v>
      </c>
      <c r="L2" s="177" t="s">
        <v>1579</v>
      </c>
      <c r="M2" s="177" t="s">
        <v>1562</v>
      </c>
      <c r="N2" s="177" t="s">
        <v>1563</v>
      </c>
      <c r="O2" s="177" t="s">
        <v>1564</v>
      </c>
      <c r="P2" s="177" t="s">
        <v>1565</v>
      </c>
      <c r="Q2" s="177" t="s">
        <v>1566</v>
      </c>
      <c r="R2" s="177" t="s">
        <v>1567</v>
      </c>
      <c r="S2" s="177" t="s">
        <v>1568</v>
      </c>
      <c r="T2" s="177" t="s">
        <v>1569</v>
      </c>
      <c r="U2" s="177" t="s">
        <v>1570</v>
      </c>
      <c r="V2" s="177" t="s">
        <v>1580</v>
      </c>
      <c r="W2" s="177" t="s">
        <v>1572</v>
      </c>
      <c r="X2" s="177" t="s">
        <v>1573</v>
      </c>
      <c r="Y2" s="177" t="s">
        <v>1574</v>
      </c>
      <c r="Z2" s="177" t="s">
        <v>1575</v>
      </c>
      <c r="AA2" s="177" t="s">
        <v>1576</v>
      </c>
      <c r="AB2" s="177" t="s">
        <v>1581</v>
      </c>
      <c r="AC2" s="20" t="s">
        <v>1578</v>
      </c>
      <c r="AD2" s="1" t="s">
        <v>1583</v>
      </c>
    </row>
    <row r="3" spans="1:30" ht="236.25" x14ac:dyDescent="0.2">
      <c r="A3" s="149" t="s">
        <v>1</v>
      </c>
      <c r="B3" s="149">
        <f>VLOOKUP(A3,'criteria 1 Policy 11'!A$2:P$44,16,FALSE)</f>
        <v>0</v>
      </c>
      <c r="C3" s="149"/>
      <c r="D3" s="4" t="s">
        <v>47</v>
      </c>
      <c r="E3" s="4" t="s">
        <v>48</v>
      </c>
      <c r="F3" s="5" t="s">
        <v>49</v>
      </c>
      <c r="G3" s="5" t="s">
        <v>1600</v>
      </c>
      <c r="H3" s="5" t="s">
        <v>51</v>
      </c>
      <c r="I3" s="5">
        <v>486899.83</v>
      </c>
      <c r="J3" s="5">
        <v>289698</v>
      </c>
      <c r="K3" s="5">
        <v>0.37925599999999998</v>
      </c>
      <c r="L3" s="27" t="str">
        <f>VLOOKUP(A3,'criteria 1 Policy 11'!A$2:K$44,11,FALSE)</f>
        <v>1.1 Located within a Growth Town or within a Sustainable Urban Extension as identified in the Joint Core Strategy</v>
      </c>
      <c r="M3" s="27" t="str">
        <f>VLOOKUP(A3,'Criteria 2 open space'!A$2:J$44,10,0)</f>
        <v>2.1 Not within Local Plan zoned recreational open space (i.e. no impact)</v>
      </c>
      <c r="N3" s="27" t="str">
        <f>VLOOKUP(A3,'NCC Highways Criteria 3'!A$2:K$44,11,FALSE)</f>
        <v xml:space="preserve">3.1 There is an existing highway access to the site which would require minimal or no mitigation </v>
      </c>
      <c r="O3" s="27" t="str">
        <f>VLOOKUP(A3,'Env Health Crit 4'!A$2:J$44,10,FALSE)</f>
        <v>4.1 Unlikely</v>
      </c>
      <c r="P3" s="31" t="str">
        <f>VLOOKUP(A3,'criteria 5'!A$2:K$44,11,FALSE)</f>
        <v>5.2 The site has physical constraints that can be mitigated (e.g. TPOS, existing buildings)</v>
      </c>
      <c r="Q3" s="27" t="str">
        <f>VLOOKUP(A3,'NCC Flood Crit 6'!A$3:J$45,10,FALSE)</f>
        <v>6.2 Moderate flood risk and will require some mitigation</v>
      </c>
      <c r="R3" s="31" t="str">
        <f>VLOOKUP(A3,'Design Criteria 7'!A$2:J$44,10,FALSE)</f>
        <v>7.2 The development of the site for housing would have a neutral effect on the existing form and character of the town</v>
      </c>
      <c r="S3" s="31" t="str">
        <f>VLOOKUP(A3,'Design Criteria 8'!A$2:J$44,10,FALSE)</f>
        <v>8.2 Development of the site would not result in the loss of open space or land which is significant to the character, form or setting of the settlement (e.g. development of LGS land)</v>
      </c>
      <c r="T3" s="31" t="str">
        <f>VLOOKUP(A3,'criteria 9'!A$2:L$44,12,FALSE)</f>
        <v>9.2 Development would have no effect on any heritage assets</v>
      </c>
      <c r="U3" s="27" t="str">
        <f>VLOOKUP(A3,'NCC Archaeology Crit 10'!A$2:J$44,10,FALSE)</f>
        <v>10.1 Site has no archaeology or archaeological activity or the site has had archaeology excavated in advance of current buildings or previous quarrying practices</v>
      </c>
      <c r="V3" s="29" t="str">
        <f>VLOOKUP(A3,'NBRC Crit 11'!A$2:J$44,10,0)</f>
        <v>11.3 Site is in an area of moderate to high value/potential for biodiversity in relation to designated wildlife sites. Mitigation and/or management plans will probably need to form part of any development proposals</v>
      </c>
      <c r="W3" s="58" t="str">
        <f>VLOOKUP(A3,'Env Health Crit 12'!A$2:J$44,10,FALSE)</f>
        <v xml:space="preserve">12.1 &gt; 1km away from any source of noise (trunk road, railway or other major source) </v>
      </c>
      <c r="X3" s="31" t="str">
        <f>VLOOKUP(A3,'Env Health Crit 13'!A$2:N$44,14,FALSE)</f>
        <v>13.1 Not within a specified consultation zone or proximity of a notifiable or permitted installation (Health and Safety Executive, Local Authority and Environment Agency).</v>
      </c>
      <c r="Y3" s="27" t="str">
        <f>VLOOKUP(A3,'Env Health Crit 14'!A$2:J$44,10,FALSE)</f>
        <v>14.1 Not within Air Quality Management Area</v>
      </c>
      <c r="Z3" s="29" t="str">
        <f>VLOOKUP(A3,'criteria 15'!A$2:K$44,11,FALSE)</f>
        <v>15.3 The site is within a mixed use area</v>
      </c>
      <c r="AA3" s="27" t="str">
        <f>VLOOKUP(A3,'criteria 16'!A$2:K$44,11,FALSE)</f>
        <v xml:space="preserve">16.1 The site is held by a developer or landowner willing to develop or the site already has planning permission </v>
      </c>
      <c r="AB3" s="21" t="e">
        <f>VLOOKUP(A3,'criteria 17'!A$8:L$44,12,FALSE)</f>
        <v>#N/A</v>
      </c>
      <c r="AC3" s="21" t="s">
        <v>360</v>
      </c>
      <c r="AD3" s="39" t="s">
        <v>284</v>
      </c>
    </row>
    <row r="4" spans="1:30" ht="236.25" x14ac:dyDescent="0.2">
      <c r="A4" s="149" t="s">
        <v>2</v>
      </c>
      <c r="B4" s="149">
        <f>VLOOKUP(A4,'criteria 1 Policy 11'!A$2:P$44,16,FALSE)</f>
        <v>0</v>
      </c>
      <c r="C4" s="149"/>
      <c r="D4" s="4" t="s">
        <v>55</v>
      </c>
      <c r="E4" s="4" t="s">
        <v>56</v>
      </c>
      <c r="F4" s="5" t="s">
        <v>49</v>
      </c>
      <c r="G4" s="5" t="s">
        <v>1600</v>
      </c>
      <c r="H4" s="5" t="s">
        <v>57</v>
      </c>
      <c r="I4" s="5">
        <v>487568.06</v>
      </c>
      <c r="J4" s="5">
        <v>290137.73</v>
      </c>
      <c r="K4" s="5">
        <v>0.28341300000000003</v>
      </c>
      <c r="L4" s="27" t="str">
        <f>VLOOKUP(A4,'criteria 1 Policy 11'!A$2:K$44,11,FALSE)</f>
        <v>1.1 Located within a Growth Town or within a Sustainable Urban Extension as identified in the Joint Core Strategy</v>
      </c>
      <c r="M4" s="27" t="str">
        <f>VLOOKUP(A4,'Criteria 2 open space'!A$2:J$44,10,0)</f>
        <v>2.1 Not within Local Plan zoned recreational open space (i.e. no impact)</v>
      </c>
      <c r="N4" s="29" t="str">
        <f>VLOOKUP(A4,'NCC Highways Criteria 3'!A$2:K$44,11,FALSE)</f>
        <v xml:space="preserve">3.3 Highway access is constrained but could be achieved with mitigation </v>
      </c>
      <c r="O4" s="27" t="str">
        <f>VLOOKUP(A4,'Env Health Crit 4'!A$2:J$44,10,FALSE)</f>
        <v>4.1 Unlikely</v>
      </c>
      <c r="P4" s="31" t="str">
        <f>VLOOKUP(A4,'criteria 5'!A$2:K$44,11,FALSE)</f>
        <v>5.2 The site has physical constraints that can be mitigated (e.g. TPOS, existing buildings)</v>
      </c>
      <c r="Q4" s="27" t="str">
        <f>VLOOKUP(A4,'NCC Flood Crit 6'!A$3:J$45,10,FALSE)</f>
        <v xml:space="preserve">6.1 Minimal flood risk and no need for mitigation </v>
      </c>
      <c r="R4" s="31" t="str">
        <f>VLOOKUP(A4,'Design Criteria 7'!A$2:J$44,10,FALSE)</f>
        <v>7.2 The development of the site for housing would have a neutral effect on the existing form and character of the town</v>
      </c>
      <c r="S4" s="31" t="str">
        <f>VLOOKUP(A4,'Design Criteria 8'!A$2:J$44,10,FALSE)</f>
        <v>8.2 Development of the site would not result in the loss of open space or land which is significant to the character, form or setting of the settlement (e.g. development of LGS land)</v>
      </c>
      <c r="T4" s="31" t="str">
        <f>VLOOKUP(A4,'criteria 9'!A$2:L$44,12,FALSE)</f>
        <v>9.2 Development would have no effect on any heritage assets</v>
      </c>
      <c r="U4" s="27" t="str">
        <f>VLOOKUP(A4,'NCC Archaeology Crit 10'!A$2:J$44,10,FALSE)</f>
        <v>10.1 Site has no archaeology or archaeological activity or the site has had archaeology excavated in advance of current buildings or previous quarrying practices</v>
      </c>
      <c r="V4" s="31" t="str">
        <f>VLOOKUP(A4,'NBRC Crit 11'!A$2:J$44,10,0)</f>
        <v>11.2 Site is within an area of low-moderate potential for biodiversity based on location although certain features may be important and should be retained/enhanced where practicable</v>
      </c>
      <c r="W4" s="31" t="str">
        <f>VLOOKUP(A4,'Env Health Crit 12'!A$2:J$44,10,FALSE)</f>
        <v>12.2 &gt; 100m but &lt; 1km from any source of noise (trunk road, railway or other major source)</v>
      </c>
      <c r="X4" s="31" t="str">
        <f>VLOOKUP(A4,'Env Health Crit 13'!A$2:N$44,14,FALSE)</f>
        <v>13.1 Not within a specified consultation zone or proximity of a notifiable or permitted installation (Health and Safety Executive, Local Authority and Environment Agency).</v>
      </c>
      <c r="Y4" s="27" t="str">
        <f>VLOOKUP(A4,'Env Health Crit 14'!A$2:J$44,10,FALSE)</f>
        <v>14.1 Not within Air Quality Management Area</v>
      </c>
      <c r="Z4" s="27" t="str">
        <f>VLOOKUP(A4,'criteria 15'!A$2:K$44,11,FALSE)</f>
        <v>15.2 The site is within a predominantly residential area and therefore likely to have good residential amenity</v>
      </c>
      <c r="AA4" s="27" t="str">
        <f>VLOOKUP(A4,'criteria 16'!A$2:K$44,11,FALSE)</f>
        <v xml:space="preserve">16.1 The site is held by a developer or landowner willing to develop or the site already has planning permission </v>
      </c>
      <c r="AB4" s="21" t="e">
        <f>VLOOKUP(A4,'criteria 17'!A$8:L$44,12,FALSE)</f>
        <v>#N/A</v>
      </c>
      <c r="AC4" s="21" t="s">
        <v>360</v>
      </c>
      <c r="AD4" s="39" t="s">
        <v>284</v>
      </c>
    </row>
    <row r="5" spans="1:30" ht="236.25" x14ac:dyDescent="0.2">
      <c r="A5" s="149" t="s">
        <v>4</v>
      </c>
      <c r="B5" s="149">
        <f>VLOOKUP(A5,'criteria 1 Policy 11'!A$2:P$44,16,FALSE)</f>
        <v>0</v>
      </c>
      <c r="C5" s="149"/>
      <c r="D5" s="4" t="s">
        <v>1607</v>
      </c>
      <c r="E5" s="4" t="s">
        <v>1606</v>
      </c>
      <c r="F5" s="5" t="s">
        <v>49</v>
      </c>
      <c r="G5" s="5" t="s">
        <v>1600</v>
      </c>
      <c r="H5" s="5" t="s">
        <v>62</v>
      </c>
      <c r="I5" s="5">
        <v>487035.92</v>
      </c>
      <c r="J5" s="5">
        <v>287221.71000000002</v>
      </c>
      <c r="K5" s="5">
        <v>0.41953200000000002</v>
      </c>
      <c r="L5" s="27" t="str">
        <f>VLOOKUP(A5,'criteria 1 Policy 11'!A$2:K$44,11,FALSE)</f>
        <v>1.1 Located within a Growth Town or within a Sustainable Urban Extension as identified in the Joint Core Strategy</v>
      </c>
      <c r="M5" s="27" t="str">
        <f>VLOOKUP(A5,'Criteria 2 open space'!A$2:J$44,10,0)</f>
        <v>2.1 Not within Local Plan zoned recreational open space (i.e. no impact)</v>
      </c>
      <c r="N5" s="29" t="str">
        <f>VLOOKUP(A5,'NCC Highways Criteria 3'!A$2:K$44,11,FALSE)</f>
        <v xml:space="preserve">3.3 Highway access is constrained but could be achieved with mitigation </v>
      </c>
      <c r="O5" s="29" t="str">
        <f>VLOOKUP(A5,'Env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5" s="31" t="str">
        <f>VLOOKUP(A5,'criteria 5'!A$2:K$44,11,FALSE)</f>
        <v>5.2 The site has physical constraints that can be mitigated (e.g. TPOS, existing buildings)</v>
      </c>
      <c r="Q5" s="27" t="str">
        <f>VLOOKUP(A5,'NCC Flood Crit 6'!A$3:J$45,10,FALSE)</f>
        <v xml:space="preserve">6.1 Minimal flood risk and no need for mitigation </v>
      </c>
      <c r="R5" s="31" t="str">
        <f>VLOOKUP(A5,'Design Criteria 7'!A$2:J$44,10,FALSE)</f>
        <v>7.2 The development of the site for housing would have a neutral effect on the existing form and character of the town</v>
      </c>
      <c r="S5" s="31" t="str">
        <f>VLOOKUP(A5,'Design Criteria 8'!A$2:J$44,10,FALSE)</f>
        <v>8.2 Development of the site would not result in the loss of open space or land which is significant to the character, form or setting of the settlement (e.g. development of LGS land)</v>
      </c>
      <c r="T5" s="31" t="str">
        <f>VLOOKUP(A5,'criteria 9'!A$2:L$44,12,FALSE)</f>
        <v>9.2 Development would have no effect on any heritage assets</v>
      </c>
      <c r="U5" s="31" t="str">
        <f>VLOOKUP(A5,'NCC Archaeology Crit 10'!A$2:J$44,10,FALSE)</f>
        <v>10.2 No known archaeology or archaeological activity. Site may have some potential for activity but the area has never been archaeologically investigated</v>
      </c>
      <c r="V5" s="29" t="str">
        <f>VLOOKUP(A5,'NBRC Crit 11'!A$2:J$44,10,0)</f>
        <v>11.3 Site is in an area of moderate to high value/potential for biodiversity in relation to designated wildlife sites. Mitigation and/or management plans will probably need to form part of any development proposals</v>
      </c>
      <c r="W5" s="58" t="str">
        <f>VLOOKUP(A5,'Env Health Crit 12'!A$2:J$44,10,FALSE)</f>
        <v xml:space="preserve">12.1 &gt; 1km away from any source of noise (trunk road, railway or other major source) </v>
      </c>
      <c r="X5" s="31" t="str">
        <f>VLOOKUP(A5,'Env Health Crit 13'!A$2:N$44,14,FALSE)</f>
        <v>13.1 Not within a specified consultation zone or proximity of a notifiable or permitted installation (Health and Safety Executive, Local Authority and Environment Agency).</v>
      </c>
      <c r="Y5" s="27" t="str">
        <f>VLOOKUP(A5,'Env Health Crit 14'!A$2:J$44,10,FALSE)</f>
        <v>14.1 Not within Air Quality Management Area</v>
      </c>
      <c r="Z5" s="27" t="str">
        <f>VLOOKUP(A5,'criteria 15'!A$2:K$44,11,FALSE)</f>
        <v>15.2 The site is within a predominantly residential area and therefore likely to have good residential amenity</v>
      </c>
      <c r="AA5" s="27" t="str">
        <f>VLOOKUP(A5,'criteria 16'!A$2:K$44,11,FALSE)</f>
        <v xml:space="preserve">16.1 The site is held by a developer or landowner willing to develop or the site already has planning permission </v>
      </c>
      <c r="AB5" s="21" t="e">
        <f>VLOOKUP(A5,'criteria 17'!A$8:L$44,12,FALSE)</f>
        <v>#N/A</v>
      </c>
      <c r="AC5" s="21" t="s">
        <v>360</v>
      </c>
      <c r="AD5" s="39" t="s">
        <v>284</v>
      </c>
    </row>
    <row r="6" spans="1:30" ht="236.25" x14ac:dyDescent="0.2">
      <c r="A6" s="149" t="s">
        <v>6</v>
      </c>
      <c r="B6" s="149" t="str">
        <f>VLOOKUP(A6,'criteria 1 Policy 11'!A$2:P$44,16,FALSE)</f>
        <v>Y</v>
      </c>
      <c r="C6" s="149"/>
      <c r="D6" s="4" t="s">
        <v>65</v>
      </c>
      <c r="E6" s="4" t="s">
        <v>1597</v>
      </c>
      <c r="F6" s="5" t="s">
        <v>49</v>
      </c>
      <c r="G6" s="5" t="s">
        <v>1600</v>
      </c>
      <c r="H6" s="5" t="s">
        <v>73</v>
      </c>
      <c r="I6" s="5">
        <v>486184.14</v>
      </c>
      <c r="J6" s="5">
        <v>287701.28999999998</v>
      </c>
      <c r="K6" s="5">
        <v>2.1105100000000001</v>
      </c>
      <c r="L6" s="27" t="str">
        <f>VLOOKUP(A6,'criteria 1 Policy 11'!A$2:K$44,11,FALSE)</f>
        <v>1.1 Located within a Growth Town or within a Sustainable Urban Extension as identified in the Joint Core Strategy</v>
      </c>
      <c r="M6" s="27" t="str">
        <f>VLOOKUP(A6,'Criteria 2 open space'!A$2:J$44,10,0)</f>
        <v>2.1 Not within Local Plan zoned recreational open space (i.e. no impact)</v>
      </c>
      <c r="N6" s="27" t="str">
        <f>VLOOKUP(A6,'NCC Highways Criteria 3'!A$2:K$44,11,FALSE)</f>
        <v xml:space="preserve">3.1 There is an existing highway access to the site which would require minimal or no mitigation </v>
      </c>
      <c r="O6" s="21">
        <f>VLOOKUP(A6,'Env Health Crit 4'!A$2:J$44,10,FALSE)</f>
        <v>0</v>
      </c>
      <c r="P6" s="21">
        <f>VLOOKUP(A6,'criteria 5'!A$2:K$44,11,FALSE)</f>
        <v>0</v>
      </c>
      <c r="Q6" s="31" t="str">
        <f>VLOOKUP(A6,'NCC Flood Crit 6'!A$3:J$45,10,FALSE)</f>
        <v>6.2 Moderate flood risk and will require some mitigation</v>
      </c>
      <c r="R6" s="27" t="str">
        <f>VLOOKUP(A6,'Design Criteria 7'!A$2:J$44,10,FALSE)</f>
        <v>7.1 The development of the site for housing would have a significant positive effect on the existing form and character of the town</v>
      </c>
      <c r="S6" s="31" t="str">
        <f>VLOOKUP(A6,'Design Criteria 8'!A$2:J$44,10,FALSE)</f>
        <v>8.2 Development of the site would not result in the loss of open space or land which is significant to the character, form or setting of the settlement (e.g. development of LGS land)</v>
      </c>
      <c r="T6" s="31" t="str">
        <f>VLOOKUP(A6,'criteria 9'!A$2:L$44,12,FALSE)</f>
        <v>9.2 Development would have no effect on any heritage assets</v>
      </c>
      <c r="U6" s="27" t="str">
        <f>VLOOKUP(A6,'NCC Archaeology Crit 10'!A$2:J$44,10,FALSE)</f>
        <v>10.1 Site has no archaeology or archaeological activity or the site has had archaeology excavated in advance of current buildings or previous quarrying practices</v>
      </c>
      <c r="V6" s="29" t="str">
        <f>VLOOKUP(A6,'NBRC Crit 11'!A$2:J$44,10,0)</f>
        <v>11.3 Site is in an area of moderate to high value/potential for biodiversity in relation to designated wildlife sites. Mitigation and/or management plans will probably need to form part of any development proposals</v>
      </c>
      <c r="W6" s="58" t="str">
        <f>VLOOKUP(A6,'Env Health Crit 12'!A$2:J$44,10,FALSE)</f>
        <v xml:space="preserve">12.1 &gt; 1km away from any source of noise (trunk road, railway or other major source) </v>
      </c>
      <c r="X6" s="21">
        <f>VLOOKUP(A6,'Env Health Crit 13'!A$2:N$44,14,FALSE)</f>
        <v>0</v>
      </c>
      <c r="Y6" s="27" t="str">
        <f>VLOOKUP(A6,'Env Health Crit 14'!A$2:J$44,10,FALSE)</f>
        <v>14.1 Not within Air Quality Management Area</v>
      </c>
      <c r="Z6" s="21">
        <f>VLOOKUP(A6,'criteria 15'!A$2:K$44,11,FALSE)</f>
        <v>0</v>
      </c>
      <c r="AA6" s="27" t="str">
        <f>VLOOKUP(A6,'criteria 16'!A$2:K$44,11,FALSE)</f>
        <v xml:space="preserve">16.1 The site is held by a developer or landowner willing to develop or the site already has planning permission </v>
      </c>
      <c r="AB6" s="21" t="e">
        <f>VLOOKUP(A6,'criteria 17'!A$8:L$44,12,FALSE)</f>
        <v>#N/A</v>
      </c>
      <c r="AC6" s="21" t="s">
        <v>1624</v>
      </c>
      <c r="AD6" s="181" t="s">
        <v>1584</v>
      </c>
    </row>
    <row r="7" spans="1:30" ht="225" x14ac:dyDescent="0.2">
      <c r="A7" s="149" t="s">
        <v>7</v>
      </c>
      <c r="B7" s="149">
        <f>VLOOKUP(A7,'criteria 1 Policy 11'!A$2:P$44,16,FALSE)</f>
        <v>0</v>
      </c>
      <c r="C7" s="149"/>
      <c r="D7" s="4" t="s">
        <v>66</v>
      </c>
      <c r="E7" s="4" t="s">
        <v>1595</v>
      </c>
      <c r="F7" s="5" t="s">
        <v>49</v>
      </c>
      <c r="G7" s="5" t="s">
        <v>1600</v>
      </c>
      <c r="H7" s="5" t="s">
        <v>74</v>
      </c>
      <c r="I7" s="5">
        <v>489243.38</v>
      </c>
      <c r="J7" s="5">
        <v>288612.34000000003</v>
      </c>
      <c r="K7" s="5">
        <v>0.80570299999999995</v>
      </c>
      <c r="L7" s="27" t="str">
        <f>VLOOKUP(A7,'criteria 1 Policy 11'!A$2:K$44,11,FALSE)</f>
        <v>1.1 Located within a Growth Town or within a Sustainable Urban Extension as identified in the Joint Core Strategy</v>
      </c>
      <c r="M7" s="27" t="str">
        <f>VLOOKUP(A7,'Criteria 2 open space'!A$2:J$44,10,0)</f>
        <v>2.1 Not within Local Plan zoned recreational open space (i.e. no impact)</v>
      </c>
      <c r="N7" s="29" t="str">
        <f>VLOOKUP(A7,'NCC Highways Criteria 3'!A$2:K$44,11,FALSE)</f>
        <v xml:space="preserve">3.3 Highway access is constrained but could be achieved with mitigation </v>
      </c>
      <c r="O7" s="29" t="str">
        <f>VLOOKUP(A7,'Env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7" s="27" t="str">
        <f>VLOOKUP(A7,'criteria 5'!A$2:K$44,11,FALSE)</f>
        <v xml:space="preserve">5.1 The site has no obvious physical constraints </v>
      </c>
      <c r="Q7" s="27" t="str">
        <f>VLOOKUP(A7,'NCC Flood Crit 6'!A$3:J$45,10,FALSE)</f>
        <v xml:space="preserve">6.1 Minimal flood risk and no need for mitigation </v>
      </c>
      <c r="R7" s="27" t="str">
        <f>VLOOKUP(A7,'Design Criteria 7'!A$2:J$44,10,FALSE)</f>
        <v>7.1 The development of the site for housing would have a significant positive effect on the existing form and character of the town</v>
      </c>
      <c r="S7" s="27" t="str">
        <f>VLOOKUP(A7,'Design Criteria 8'!A$2:J$44,10,FALSE)</f>
        <v>8.1 Development of the site would be positive by creating new open space/public realm</v>
      </c>
      <c r="T7" s="31" t="str">
        <f>VLOOKUP(A7,'criteria 9'!A$2:L$44,12,FALSE)</f>
        <v>9.2 Development would have no effect on any heritage assets</v>
      </c>
      <c r="U7" s="27" t="str">
        <f>VLOOKUP(A7,'NCC Archaeology Crit 10'!A$2:J$44,10,FALSE)</f>
        <v>10.1 Site has no archaeology or archaeological activity or the site has had archaeology excavated in advance of current buildings or previous quarrying practices</v>
      </c>
      <c r="V7" s="31" t="str">
        <f>VLOOKUP(A7,'NBRC Crit 11'!A$2:J$44,10,0)</f>
        <v>11.2 Site is within an area of low-moderate potential for biodiversity based on location although certain features may be important and should be retained/enhanced where practicable</v>
      </c>
      <c r="W7" s="29" t="str">
        <f>VLOOKUP(A7,'Env Health Crit 12'!A$2:J$44,10,FALSE)</f>
        <v>12.3 &lt; 100m from any source of noise (trunk road, railway or other major source)</v>
      </c>
      <c r="X7" s="29" t="str">
        <f>VLOOKUP(A7,'Env Health Crit 13'!A$2:N$44,14,FALSE)</f>
        <v xml:space="preserve">13.2 Within the specified consultation zone of a notifiable installation – development however is unlikely to be precluded  </v>
      </c>
      <c r="Y7" s="27" t="str">
        <f>VLOOKUP(A7,'Env Health Crit 14'!A$2:J$44,10,FALSE)</f>
        <v>14.1 Not within Air Quality Management Area</v>
      </c>
      <c r="Z7" s="29" t="str">
        <f>VLOOKUP(A7,'criteria 15'!A$2:K$44,11,FALSE)</f>
        <v>15.3 The site is within a mixed use area</v>
      </c>
      <c r="AA7" s="27" t="str">
        <f>VLOOKUP(A7,'criteria 16'!A$2:K$44,11,FALSE)</f>
        <v xml:space="preserve">16.1 The site is held by a developer or landowner willing to develop or the site already has planning permission </v>
      </c>
      <c r="AB7" s="21" t="str">
        <f>VLOOKUP(A7,'criteria 17'!A$8:L$44,12,FALSE)</f>
        <v>17.1 Low</v>
      </c>
      <c r="AC7" s="21" t="s">
        <v>360</v>
      </c>
      <c r="AD7" s="39" t="s">
        <v>284</v>
      </c>
    </row>
    <row r="8" spans="1:30" ht="180" x14ac:dyDescent="0.2">
      <c r="A8" s="149" t="s">
        <v>8</v>
      </c>
      <c r="B8" s="149" t="str">
        <f>VLOOKUP(A8,'criteria 1 Policy 11'!A$2:P$44,16,FALSE)</f>
        <v>Y</v>
      </c>
      <c r="C8" s="149" t="s">
        <v>360</v>
      </c>
      <c r="D8" s="4" t="s">
        <v>1594</v>
      </c>
      <c r="E8" s="4" t="s">
        <v>1596</v>
      </c>
      <c r="F8" s="5" t="s">
        <v>49</v>
      </c>
      <c r="G8" s="5" t="s">
        <v>1600</v>
      </c>
      <c r="H8" s="5" t="s">
        <v>75</v>
      </c>
      <c r="I8" s="5">
        <v>486311.62</v>
      </c>
      <c r="J8" s="5">
        <v>288536.61</v>
      </c>
      <c r="K8" s="5">
        <v>3.9948100000000002</v>
      </c>
      <c r="L8" s="27" t="str">
        <f>VLOOKUP(A8,'criteria 1 Policy 11'!A$2:K$44,11,FALSE)</f>
        <v>1.1 Located within a Growth Town or within a Sustainable Urban Extension as identified in the Joint Core Strategy</v>
      </c>
      <c r="M8" s="30" t="str">
        <f>VLOOKUP(A8,'Criteria 2 open space'!A$2:J$44,10,0)</f>
        <v>2.2 Within Local Plan zoned recreational open space (i.e. potential for impact)</v>
      </c>
      <c r="N8" s="27" t="str">
        <f>VLOOKUP(A8,'NCC Highways Criteria 3'!A$2:K$44,11,FALSE)</f>
        <v xml:space="preserve">3.1 There is an existing highway access to the site which would require minimal or no mitigation </v>
      </c>
      <c r="O8" s="21">
        <f>VLOOKUP(A8,'Env Health Crit 4'!A$2:J$44,10,FALSE)</f>
        <v>0</v>
      </c>
      <c r="P8" s="21">
        <f>VLOOKUP(A8,'criteria 5'!A$2:K$44,11,FALSE)</f>
        <v>0</v>
      </c>
      <c r="Q8" s="27" t="str">
        <f>VLOOKUP(A8,'NCC Flood Crit 6'!A$3:J$45,10,FALSE)</f>
        <v xml:space="preserve">6.1 Minimal flood risk and no need for mitigation </v>
      </c>
      <c r="R8" s="27" t="str">
        <f>VLOOKUP(A8,'Design Criteria 7'!A$2:J$44,10,FALSE)</f>
        <v>7.1 The development of the site for housing would have a significant positive effect on the existing form and character of the town</v>
      </c>
      <c r="S8" s="27" t="str">
        <f>VLOOKUP(A8,'Design Criteria 8'!A$2:J$44,10,FALSE)</f>
        <v>8.1 Development of the site would be positive by creating new open space/public realm</v>
      </c>
      <c r="T8" s="31" t="str">
        <f>VLOOKUP(A8,'criteria 9'!A$2:L$44,12,FALSE)</f>
        <v>9.2 Development would have no effect on any heritage assets</v>
      </c>
      <c r="U8" s="27" t="str">
        <f>VLOOKUP(A8,'NCC Archaeology Crit 10'!A$2:J$44,10,FALSE)</f>
        <v>10.1 Site has no archaeology or archaeological activity or the site has had archaeology excavated in advance of current buildings or previous quarrying practices</v>
      </c>
      <c r="V8" s="31" t="str">
        <f>VLOOKUP(A8,'NBRC Crit 11'!A$2:J$44,10,0)</f>
        <v>11.2 Site is within an area of low-moderate potential for biodiversity based on location although certain features may be important and should be retained/enhanced where practicable</v>
      </c>
      <c r="W8" s="58" t="str">
        <f>VLOOKUP(A8,'Env Health Crit 12'!A$2:J$44,10,FALSE)</f>
        <v xml:space="preserve">12.1 &gt; 1km away from any source of noise (trunk road, railway or other major source) </v>
      </c>
      <c r="X8" s="21">
        <f>VLOOKUP(A8,'Env Health Crit 13'!A$2:N$44,14,FALSE)</f>
        <v>0</v>
      </c>
      <c r="Y8" s="27" t="str">
        <f>VLOOKUP(A8,'Env Health Crit 14'!A$2:J$44,10,FALSE)</f>
        <v>14.1 Not within Air Quality Management Area</v>
      </c>
      <c r="Z8" s="21">
        <f>VLOOKUP(A8,'criteria 15'!A$2:K$44,11,FALSE)</f>
        <v>0</v>
      </c>
      <c r="AA8" s="27" t="str">
        <f>VLOOKUP(A8,'criteria 16'!A$2:K$44,11,FALSE)</f>
        <v xml:space="preserve">16.1 The site is held by a developer or landowner willing to develop or the site already has planning permission </v>
      </c>
      <c r="AB8" s="21" t="str">
        <f>VLOOKUP(A8,'criteria 17'!A$8:L$44,12,FALSE)</f>
        <v>17.1 Low</v>
      </c>
      <c r="AC8" s="21" t="s">
        <v>1624</v>
      </c>
      <c r="AD8" s="181" t="s">
        <v>1585</v>
      </c>
    </row>
    <row r="9" spans="1:30" ht="225" x14ac:dyDescent="0.2">
      <c r="A9" s="149" t="s">
        <v>9</v>
      </c>
      <c r="B9" s="149">
        <f>VLOOKUP(A9,'criteria 1 Policy 11'!A$2:P$44,16,FALSE)</f>
        <v>0</v>
      </c>
      <c r="C9" s="149" t="s">
        <v>360</v>
      </c>
      <c r="D9" s="4" t="s">
        <v>69</v>
      </c>
      <c r="E9" s="4" t="s">
        <v>1598</v>
      </c>
      <c r="F9" s="5" t="s">
        <v>49</v>
      </c>
      <c r="G9" s="5" t="s">
        <v>1600</v>
      </c>
      <c r="H9" s="5" t="s">
        <v>76</v>
      </c>
      <c r="I9" s="5">
        <v>488000.75</v>
      </c>
      <c r="J9" s="5">
        <v>288724.53000000003</v>
      </c>
      <c r="K9" s="5">
        <v>0.70128599999999996</v>
      </c>
      <c r="L9" s="27" t="str">
        <f>VLOOKUP(A9,'criteria 1 Policy 11'!A$2:K$44,11,FALSE)</f>
        <v>1.1 Located within a Growth Town or within a Sustainable Urban Extension as identified in the Joint Core Strategy</v>
      </c>
      <c r="M9" s="27" t="str">
        <f>VLOOKUP(A9,'Criteria 2 open space'!A$2:J$44,10,0)</f>
        <v>2.1 Not within Local Plan zoned recreational open space (i.e. no impact)</v>
      </c>
      <c r="N9" s="31" t="str">
        <f>VLOOKUP(A9,'NCC Highways Criteria 3'!A$2:K$44,11,FALSE)</f>
        <v>3.2 Highway access could be achieved with minimal mitigation</v>
      </c>
      <c r="O9" s="29" t="str">
        <f>VLOOKUP(A9,'Env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9" s="31" t="str">
        <f>VLOOKUP(A9,'criteria 5'!A$2:K$44,11,FALSE)</f>
        <v>5.2 The site has physical constraints that can be mitigated (e.g. TPOS, existing buildings)</v>
      </c>
      <c r="Q9" s="27" t="str">
        <f>VLOOKUP(A9,'NCC Flood Crit 6'!A$3:J$45,10,FALSE)</f>
        <v xml:space="preserve">6.1 Minimal flood risk and no need for mitigation </v>
      </c>
      <c r="R9" s="27" t="str">
        <f>VLOOKUP(A9,'Design Criteria 7'!A$2:J$44,10,FALSE)</f>
        <v>7.1 The development of the site for housing would have a significant positive effect on the existing form and character of the town</v>
      </c>
      <c r="S9" s="27" t="str">
        <f>VLOOKUP(A9,'Design Criteria 8'!A$2:J$44,10,FALSE)</f>
        <v>8.1 Development of the site would be positive by creating new open space/public realm</v>
      </c>
      <c r="T9" s="31" t="str">
        <f>VLOOKUP(A9,'criteria 9'!A$2:L$44,12,FALSE)</f>
        <v>9.2 Development would have no effect on any heritage assets</v>
      </c>
      <c r="U9" s="27" t="str">
        <f>VLOOKUP(A9,'NCC Archaeology Crit 10'!A$2:J$44,10,FALSE)</f>
        <v>10.1 Site has no archaeology or archaeological activity or the site has had archaeology excavated in advance of current buildings or previous quarrying practices</v>
      </c>
      <c r="V9" s="30" t="str">
        <f>VLOOKUP(A9,'NBRC Crit 11'!A$2:J$44,10,0)</f>
        <v>11.3 Site is in an area of moderate to high value/potential for biodiversity in relation to designated wildlife sites. Mitigation and/or management plans will probably need to form part of any development proposals</v>
      </c>
      <c r="W9" s="58" t="str">
        <f>VLOOKUP(A9,'Env Health Crit 12'!A$2:J$44,10,FALSE)</f>
        <v xml:space="preserve">12.1 &gt; 1km away from any source of noise (trunk road, railway or other major source) </v>
      </c>
      <c r="X9" s="31" t="str">
        <f>VLOOKUP(A9,'Env Health Crit 13'!A$2:N$44,14,FALSE)</f>
        <v>13.1 Not within a specified consultation zone or proximity of a notifiable or permitted installation (Health and Safety Executive, Local Authority and Environment Agency).</v>
      </c>
      <c r="Y9" s="27" t="str">
        <f>VLOOKUP(A9,'Env Health Crit 14'!A$2:J$44,10,FALSE)</f>
        <v>14.1 Not within Air Quality Management Area</v>
      </c>
      <c r="Z9" s="29" t="str">
        <f>VLOOKUP(A9,'criteria 15'!A$2:K$44,11,FALSE)</f>
        <v>15.3 The site is within a mixed use area</v>
      </c>
      <c r="AA9" s="27" t="str">
        <f>VLOOKUP(A9,'criteria 16'!A$2:K$44,11,FALSE)</f>
        <v xml:space="preserve">16.1 The site is held by a developer or landowner willing to develop or the site already has planning permission </v>
      </c>
      <c r="AB9" s="21" t="str">
        <f>VLOOKUP(A9,'criteria 17'!A$8:L$44,12,FALSE)</f>
        <v>17.1 Low</v>
      </c>
      <c r="AC9" s="21" t="s">
        <v>360</v>
      </c>
      <c r="AD9" s="39" t="s">
        <v>284</v>
      </c>
    </row>
    <row r="10" spans="1:30" ht="236.25" x14ac:dyDescent="0.2">
      <c r="A10" s="149" t="s">
        <v>10</v>
      </c>
      <c r="B10" s="149" t="str">
        <f>VLOOKUP(A10,'criteria 1 Policy 11'!A$2:P$44,16,FALSE)</f>
        <v>Y</v>
      </c>
      <c r="C10" s="149"/>
      <c r="D10" s="4" t="s">
        <v>70</v>
      </c>
      <c r="E10" s="4" t="s">
        <v>1599</v>
      </c>
      <c r="F10" s="5" t="s">
        <v>49</v>
      </c>
      <c r="G10" s="5" t="s">
        <v>1600</v>
      </c>
      <c r="H10" s="5" t="s">
        <v>77</v>
      </c>
      <c r="I10" s="5">
        <v>486108.26</v>
      </c>
      <c r="J10" s="5">
        <v>287407.74</v>
      </c>
      <c r="K10" s="5">
        <v>1.6654899999999999</v>
      </c>
      <c r="L10" s="27" t="str">
        <f>VLOOKUP(A10,'criteria 1 Policy 11'!A$2:K$44,11,FALSE)</f>
        <v>1.1 Located within a Growth Town or within a Sustainable Urban Extension as identified in the Joint Core Strategy</v>
      </c>
      <c r="M10" s="27" t="str">
        <f>VLOOKUP(A10,'Criteria 2 open space'!A$2:J$44,10,0)</f>
        <v>2.1 Not within Local Plan zoned recreational open space (i.e. no impact)</v>
      </c>
      <c r="N10" s="27" t="str">
        <f>VLOOKUP(A10,'NCC Highways Criteria 3'!A$2:K$44,11,FALSE)</f>
        <v xml:space="preserve">3.1 There is an existing highway access to the site which would require minimal or no mitigation </v>
      </c>
      <c r="O10" s="21">
        <f>VLOOKUP(A10,'Env Health Crit 4'!A$2:J$44,10,FALSE)</f>
        <v>0</v>
      </c>
      <c r="P10" s="21">
        <f>VLOOKUP(A10,'criteria 5'!A$2:K$44,11,FALSE)</f>
        <v>0</v>
      </c>
      <c r="Q10" s="27" t="str">
        <f>VLOOKUP(A10,'NCC Flood Crit 6'!A$3:J$45,10,FALSE)</f>
        <v xml:space="preserve">6.1 Minimal flood risk and no need for mitigation </v>
      </c>
      <c r="R10" s="31" t="str">
        <f>VLOOKUP(A10,'Design Criteria 7'!A$2:J$44,10,FALSE)</f>
        <v>7.2 The development of the site for housing would have a neutral effect on the existing form and character of the town</v>
      </c>
      <c r="S10" s="31" t="str">
        <f>VLOOKUP(A10,'Design Criteria 8'!A$2:J$44,10,FALSE)</f>
        <v>8.2 Development of the site would not result in the loss of open space or land which is significant to the character, form or setting of the settlement (e.g. development of LGS land)</v>
      </c>
      <c r="T10" s="31" t="str">
        <f>VLOOKUP(A10,'criteria 9'!A$2:L$44,12,FALSE)</f>
        <v>9.2 Development would have no effect on any heritage assets</v>
      </c>
      <c r="U10" s="31" t="str">
        <f>VLOOKUP(A10,'NCC Archaeology Crit 10'!A$2:J$44,10,FALSE)</f>
        <v>10.2 No known archaeology or archaeological activity. Site may have some potential for activity but the area has never been archaeologically investigated</v>
      </c>
      <c r="V10" s="29" t="str">
        <f>VLOOKUP(A10,'NBRC Crit 11'!A$2:J$44,10,0)</f>
        <v>11.3 Site is in an area of moderate to high value/potential for biodiversity in relation to designated wildlife sites. Mitigation and/or management plans will probably need to form part of any development proposals</v>
      </c>
      <c r="W10" s="31" t="str">
        <f>VLOOKUP(A10,'Env Health Crit 12'!A$2:J$44,10,FALSE)</f>
        <v>12.2 &gt; 100m but &lt; 1km from any source of noise (trunk road, railway or other major source)</v>
      </c>
      <c r="X10" s="21">
        <f>VLOOKUP(A10,'Env Health Crit 13'!A$2:N$44,14,FALSE)</f>
        <v>0</v>
      </c>
      <c r="Y10" s="27" t="str">
        <f>VLOOKUP(A10,'Env Health Crit 14'!A$2:J$44,10,FALSE)</f>
        <v>14.1 Not within Air Quality Management Area</v>
      </c>
      <c r="Z10" s="21">
        <f>VLOOKUP(A10,'criteria 15'!A$2:K$44,11,FALSE)</f>
        <v>0</v>
      </c>
      <c r="AA10" s="27" t="str">
        <f>VLOOKUP(A10,'criteria 16'!A$2:K$44,11,FALSE)</f>
        <v xml:space="preserve">16.1 The site is held by a developer or landowner willing to develop or the site already has planning permission </v>
      </c>
      <c r="AB10" s="21" t="str">
        <f>VLOOKUP(A10,'criteria 17'!A$8:L$44,12,FALSE)</f>
        <v>17.1 Low</v>
      </c>
      <c r="AC10" s="21" t="s">
        <v>1624</v>
      </c>
      <c r="AD10" s="181" t="s">
        <v>1586</v>
      </c>
    </row>
    <row r="11" spans="1:30" ht="236.25" x14ac:dyDescent="0.2">
      <c r="A11" s="174" t="s">
        <v>12</v>
      </c>
      <c r="B11" s="149">
        <f>VLOOKUP(A11,'criteria 1 Policy 11'!A$2:P$44,16,FALSE)</f>
        <v>0</v>
      </c>
      <c r="C11" s="149"/>
      <c r="D11" s="4" t="s">
        <v>79</v>
      </c>
      <c r="E11" s="4" t="s">
        <v>80</v>
      </c>
      <c r="F11" s="5" t="s">
        <v>81</v>
      </c>
      <c r="G11" s="5" t="s">
        <v>1601</v>
      </c>
      <c r="H11" s="5" t="s">
        <v>84</v>
      </c>
      <c r="I11" s="5">
        <v>487396.51</v>
      </c>
      <c r="J11" s="5">
        <v>280288.78000000003</v>
      </c>
      <c r="K11" s="5">
        <v>0.42795100000000003</v>
      </c>
      <c r="L11" s="27" t="str">
        <f>VLOOKUP(A11,'criteria 1 Policy 11'!A$2:K$44,11,FALSE)</f>
        <v>1.1 Located within a Growth Town or within a Sustainable Urban Extension as identified in the Joint Core Strategy</v>
      </c>
      <c r="M11" s="27" t="str">
        <f>VLOOKUP(A11,'Criteria 2 open space'!A$2:J$44,10,0)</f>
        <v>2.1 Not within Local Plan zoned recreational open space (i.e. no impact)</v>
      </c>
      <c r="N11" s="27" t="str">
        <f>VLOOKUP(A11,'NCC Highways Criteria 3'!A$2:K$44,11,FALSE)</f>
        <v xml:space="preserve">3.1 There is an existing highway access to the site which would require minimal or no mitigation </v>
      </c>
      <c r="O11" s="29" t="str">
        <f>VLOOKUP(A11,'Env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1" s="27" t="str">
        <f>VLOOKUP(A11,'criteria 5'!A$2:K$44,11,FALSE)</f>
        <v xml:space="preserve">5.1 The site has no obvious physical constraints </v>
      </c>
      <c r="Q11" s="31" t="str">
        <f>VLOOKUP(A11,'NCC Flood Crit 6'!A$3:J$45,10,FALSE)</f>
        <v>6.2 Moderate flood risk and will require some mitigation</v>
      </c>
      <c r="R11" s="31" t="str">
        <f>VLOOKUP(A11,'Design Criteria 7'!A$2:J$44,10,FALSE)</f>
        <v>7.2 The development of the site for housing would have a neutral effect on the existing form and character of the town</v>
      </c>
      <c r="S11" s="31" t="str">
        <f>VLOOKUP(A11,'Design Criteria 8'!A$2:J$44,10,FALSE)</f>
        <v>8.2 Development of the site would not result in the loss of open space or land which is significant to the character, form or setting of the settlement (e.g. development of LGS land)</v>
      </c>
      <c r="T11" s="31" t="str">
        <f>VLOOKUP(A11,'criteria 9'!A$2:L$44,12,FALSE)</f>
        <v>9.2 Development would have no effect on any heritage assets</v>
      </c>
      <c r="U11" s="29" t="str">
        <f>VLOOKUP(A11,'NCC Archaeology Crit 10'!A$2:J$44,10,FALSE)</f>
        <v>10.3 Site has real potential for archaeology due to any visual features found on the land (E.g. cropmarks, significant artefact finds etc.)</v>
      </c>
      <c r="V11" s="31" t="str">
        <f>VLOOKUP(A11,'NBRC Crit 11'!A$2:J$44,10,0)</f>
        <v>11.2 Site is within an area of low-moderate potential for biodiversity based on location although certain features may be important and should be retained/enhanced where practicable</v>
      </c>
      <c r="W11" s="31" t="str">
        <f>VLOOKUP(A11,'Env Health Crit 12'!A$2:J$44,10,FALSE)</f>
        <v>12.2 &gt; 100m but &lt; 1km from any source of noise (trunk road, railway or other major source)</v>
      </c>
      <c r="X11" s="31" t="str">
        <f>VLOOKUP(A11,'Env Health Crit 13'!A$2:N$44,14,FALSE)</f>
        <v>13.1 Not within a specified consultation zone or proximity of a notifiable or permitted installation (Health and Safety Executive, Local Authority and Environment Agency).</v>
      </c>
      <c r="Y11" s="27" t="str">
        <f>VLOOKUP(A11,'Env Health Crit 14'!A$2:J$44,10,FALSE)</f>
        <v>14.1 Not within Air Quality Management Area</v>
      </c>
      <c r="Z11" s="27" t="str">
        <f>VLOOKUP(A11,'criteria 15'!A$2:K$44,11,FALSE)</f>
        <v>15.2 The site is within a predominantly residential area and therefore likely to have good residential amenity</v>
      </c>
      <c r="AA11" s="27" t="str">
        <f>VLOOKUP(A11,'criteria 16'!A$2:K$44,11,FALSE)</f>
        <v xml:space="preserve">16.1 The site is held by a developer or landowner willing to develop or the site already has planning permission </v>
      </c>
      <c r="AB11" s="21" t="str">
        <f>VLOOKUP(A11,'criteria 17'!A$8:L$44,12,FALSE)</f>
        <v>17.1 Low</v>
      </c>
      <c r="AC11" s="21" t="s">
        <v>360</v>
      </c>
      <c r="AD11" s="39" t="s">
        <v>284</v>
      </c>
    </row>
    <row r="12" spans="1:30" ht="236.25" x14ac:dyDescent="0.2">
      <c r="A12" s="174" t="s">
        <v>13</v>
      </c>
      <c r="B12" s="149">
        <f>VLOOKUP(A12,'criteria 1 Policy 11'!A$2:P$44,16,FALSE)</f>
        <v>0</v>
      </c>
      <c r="C12" s="149"/>
      <c r="D12" s="4" t="s">
        <v>82</v>
      </c>
      <c r="E12" s="4" t="s">
        <v>83</v>
      </c>
      <c r="F12" s="5" t="s">
        <v>81</v>
      </c>
      <c r="G12" s="5" t="s">
        <v>1601</v>
      </c>
      <c r="H12" s="5" t="s">
        <v>85</v>
      </c>
      <c r="I12" s="5">
        <v>486593.37</v>
      </c>
      <c r="J12" s="5">
        <v>279982.45</v>
      </c>
      <c r="K12" s="5">
        <v>1.6230199999999999</v>
      </c>
      <c r="L12" s="27" t="str">
        <f>VLOOKUP(A12,'criteria 1 Policy 11'!A$2:K$44,11,FALSE)</f>
        <v>1.1 Located within a Growth Town or within a Sustainable Urban Extension as identified in the Joint Core Strategy</v>
      </c>
      <c r="M12" s="27" t="str">
        <f>VLOOKUP(A12,'Criteria 2 open space'!A$2:J$44,10,0)</f>
        <v>2.1 Not within Local Plan zoned recreational open space (i.e. no impact)</v>
      </c>
      <c r="N12" s="29" t="str">
        <f>VLOOKUP(A12,'NCC Highways Criteria 3'!A$2:K$44,11,FALSE)</f>
        <v xml:space="preserve">3.3 Highway access is constrained but could be achieved with mitigation </v>
      </c>
      <c r="O12" s="29" t="str">
        <f>VLOOKUP(A12,'Env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2" s="31" t="str">
        <f>VLOOKUP(A12,'criteria 5'!A$2:K$44,11,FALSE)</f>
        <v>5.2 The site has physical constraints that can be mitigated (e.g. TPOS, existing buildings)</v>
      </c>
      <c r="Q12" s="31" t="str">
        <f>VLOOKUP(A12,'NCC Flood Crit 6'!A$3:J$45,10,FALSE)</f>
        <v>6.2 Moderate flood risk and will require some mitigation</v>
      </c>
      <c r="R12" s="31" t="str">
        <f>VLOOKUP(A12,'Design Criteria 7'!A$2:J$44,10,FALSE)</f>
        <v>7.2 The development of the site for housing would have a neutral effect on the existing form and character of the town</v>
      </c>
      <c r="S12" s="31" t="str">
        <f>VLOOKUP(A12,'Design Criteria 8'!A$2:J$44,10,FALSE)</f>
        <v>8.2 Development of the site would not result in the loss of open space or land which is significant to the character, form or setting of the settlement (e.g. development of LGS land)</v>
      </c>
      <c r="T12" s="31" t="str">
        <f>VLOOKUP(A12,'criteria 9'!A$2:L$44,12,FALSE)</f>
        <v>9.2 Development would have no effect on any heritage assets</v>
      </c>
      <c r="U12" s="31" t="str">
        <f>VLOOKUP(A12,'NCC Archaeology Crit 10'!A$2:J$44,10,FALSE)</f>
        <v>10.2 No known archaeology or archaeological activity. Site may have some potential for activity but the area has never been archaeologically investigated</v>
      </c>
      <c r="V12" s="31" t="str">
        <f>VLOOKUP(A12,'NBRC Crit 11'!A$2:J$44,10,0)</f>
        <v>11.2 Site is within an area of low-moderate potential for biodiversity based on location although certain features may be important and should be retained/enhanced where practicable</v>
      </c>
      <c r="W12" s="31" t="str">
        <f>VLOOKUP(A12,'Env Health Crit 12'!A$2:J$44,10,FALSE)</f>
        <v>12.2 &gt; 100m but &lt; 1km from any source of noise (trunk road, railway or other major source)</v>
      </c>
      <c r="X12" s="31" t="str">
        <f>VLOOKUP(A12,'Env Health Crit 13'!A$2:N$44,14,FALSE)</f>
        <v>13.1 Not within a specified consultation zone or proximity of a notifiable or permitted installation (Health and Safety Executive, Local Authority and Environment Agency).</v>
      </c>
      <c r="Y12" s="27" t="str">
        <f>VLOOKUP(A12,'Env Health Crit 14'!A$2:J$44,10,FALSE)</f>
        <v>14.1 Not within Air Quality Management Area</v>
      </c>
      <c r="Z12" s="29" t="str">
        <f>VLOOKUP(A12,'criteria 15'!A$2:K$44,11,FALSE)</f>
        <v>15.3 The site is within a mixed use area</v>
      </c>
      <c r="AA12" s="27" t="str">
        <f>VLOOKUP(A12,'criteria 16'!A$2:K$44,11,FALSE)</f>
        <v xml:space="preserve">16.1 The site is held by a developer or landowner willing to develop or the site already has planning permission </v>
      </c>
      <c r="AB12" s="21" t="str">
        <f>VLOOKUP(A12,'criteria 17'!A$8:L$44,12,FALSE)</f>
        <v>17.1 Low</v>
      </c>
      <c r="AC12" s="21" t="s">
        <v>360</v>
      </c>
      <c r="AD12" s="39" t="s">
        <v>284</v>
      </c>
    </row>
    <row r="13" spans="1:30" ht="180" x14ac:dyDescent="0.2">
      <c r="A13" s="174" t="s">
        <v>14</v>
      </c>
      <c r="B13" s="149" t="str">
        <f>VLOOKUP(A13,'criteria 1 Policy 11'!A$2:P$44,16,FALSE)</f>
        <v>Y</v>
      </c>
      <c r="C13" s="149"/>
      <c r="D13" s="4" t="s">
        <v>86</v>
      </c>
      <c r="E13" s="4" t="s">
        <v>1549</v>
      </c>
      <c r="F13" s="5" t="s">
        <v>88</v>
      </c>
      <c r="G13" s="5" t="s">
        <v>1601</v>
      </c>
      <c r="H13" s="5" t="s">
        <v>89</v>
      </c>
      <c r="I13" s="5">
        <v>481629.76</v>
      </c>
      <c r="J13" s="5">
        <v>281514.83</v>
      </c>
      <c r="K13" s="5">
        <v>1.6044499999999999</v>
      </c>
      <c r="L13" s="31" t="str">
        <f>VLOOKUP(A13,'criteria 1 Policy 11'!A$2:K$44,11,FALSE)</f>
        <v>1.2 Located within a Market Town</v>
      </c>
      <c r="M13" s="27" t="str">
        <f>VLOOKUP(A13,'Criteria 2 open space'!A$2:J$44,10,0)</f>
        <v>2.1 Not within Local Plan zoned recreational open space (i.e. no impact)</v>
      </c>
      <c r="N13" s="27" t="str">
        <f>VLOOKUP(A13,'NCC Highways Criteria 3'!A$2:K$44,11,FALSE)</f>
        <v xml:space="preserve">3.1 There is an existing highway access to the site which would require minimal or no mitigation </v>
      </c>
      <c r="O13" s="27" t="str">
        <f>VLOOKUP(A13,'Env Health Crit 4'!A$2:J$44,10,FALSE)</f>
        <v>4.1 Unlikely</v>
      </c>
      <c r="P13" s="21">
        <f>VLOOKUP(A13,'criteria 5'!A$2:K$44,11,FALSE)</f>
        <v>0</v>
      </c>
      <c r="Q13" s="27" t="str">
        <f>VLOOKUP(A13,'NCC Flood Crit 6'!A$3:J$45,10,FALSE)</f>
        <v xml:space="preserve">6.1 Minimal flood risk and no need for mitigation </v>
      </c>
      <c r="R13" s="21">
        <f>VLOOKUP(A13,'Design Criteria 7'!A$2:J$44,10,FALSE)</f>
        <v>0</v>
      </c>
      <c r="S13" s="21">
        <f>VLOOKUP(A13,'Design Criteria 8'!A$2:J$44,10,FALSE)</f>
        <v>0</v>
      </c>
      <c r="T13" s="21">
        <f>VLOOKUP(A13,'criteria 9'!A$2:L$44,12,FALSE)</f>
        <v>0</v>
      </c>
      <c r="U13" s="27" t="str">
        <f>VLOOKUP(A13,'NCC Archaeology Crit 10'!A$2:J$44,10,FALSE)</f>
        <v>10.1 Site has no archaeology or archaeological activity or the site has had archaeology excavated in advance of current buildings or previous quarrying practices</v>
      </c>
      <c r="V13" s="27" t="str">
        <f>VLOOKUP(A13,'NBRC Crit 11'!A$2:J$44,10,0)</f>
        <v>11.1 The site location contains no nearby designated or potential wildlife site</v>
      </c>
      <c r="W13" s="31" t="str">
        <f>VLOOKUP(A13,'Env Health Crit 12'!A$2:J$44,10,FALSE)</f>
        <v>12.2 &gt; 100m but &lt; 1km from any source of noise (trunk road, railway or other major source)</v>
      </c>
      <c r="X13" s="31" t="str">
        <f>VLOOKUP(A13,'Env Health Crit 13'!A$2:N$44,14,FALSE)</f>
        <v>13.1 Not within a specified consultation zone or proximity of a notifiable or permitted installation (Health and Safety Executive, Local Authority and Environment Agency).</v>
      </c>
      <c r="Y13" s="27" t="str">
        <f>VLOOKUP(A13,'Env Health Crit 14'!A$2:J$44,10,FALSE)</f>
        <v>14.1 Not within Air Quality Management Area</v>
      </c>
      <c r="Z13" s="21">
        <f>VLOOKUP(A13,'criteria 15'!A$2:K$44,11,FALSE)</f>
        <v>0</v>
      </c>
      <c r="AA13" s="27" t="str">
        <f>VLOOKUP(A13,'criteria 16'!A$2:K$44,11,FALSE)</f>
        <v xml:space="preserve">16.1 The site is held by a developer or landowner willing to develop or the site already has planning permission </v>
      </c>
      <c r="AB13" s="21" t="str">
        <f>VLOOKUP(A13,'criteria 17'!A$8:L$44,12,FALSE)</f>
        <v>17.1 Low</v>
      </c>
      <c r="AC13" s="21" t="s">
        <v>1624</v>
      </c>
      <c r="AD13" s="181" t="s">
        <v>1587</v>
      </c>
    </row>
    <row r="14" spans="1:30" ht="236.25" x14ac:dyDescent="0.2">
      <c r="A14" s="174" t="s">
        <v>16</v>
      </c>
      <c r="B14" s="149">
        <f>VLOOKUP(A14,'criteria 1 Policy 11'!A$2:P$44,16,FALSE)</f>
        <v>0</v>
      </c>
      <c r="C14" s="149" t="s">
        <v>360</v>
      </c>
      <c r="D14" s="4" t="s">
        <v>1535</v>
      </c>
      <c r="E14" s="4" t="s">
        <v>95</v>
      </c>
      <c r="F14" s="5" t="s">
        <v>96</v>
      </c>
      <c r="G14" s="5" t="s">
        <v>1601</v>
      </c>
      <c r="H14" s="5" t="s">
        <v>97</v>
      </c>
      <c r="I14" s="5">
        <v>481326.27</v>
      </c>
      <c r="J14" s="5">
        <v>282839.21999999997</v>
      </c>
      <c r="K14" s="5">
        <v>0.59179999999999999</v>
      </c>
      <c r="L14" s="31" t="str">
        <f>VLOOKUP(A14,'criteria 1 Policy 11'!A$2:K$44,11,FALSE)</f>
        <v>1.2 Located within a Market Town</v>
      </c>
      <c r="M14" s="30" t="str">
        <f>VLOOKUP(A14,'Criteria 2 open space'!A$2:J$44,10,0)</f>
        <v>2.1 Not within Local Plan zoned recreational open space (i.e. no impact)</v>
      </c>
      <c r="N14" s="29" t="str">
        <f>VLOOKUP(A14,'NCC Highways Criteria 3'!A$2:K$44,11,FALSE)</f>
        <v xml:space="preserve">3.3 Highway access is constrained but could be achieved with mitigation </v>
      </c>
      <c r="O14" s="29" t="str">
        <f>VLOOKUP(A14,'Env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4" s="27" t="str">
        <f>VLOOKUP(A14,'criteria 5'!A$2:K$44,11,FALSE)</f>
        <v xml:space="preserve">5.1 The site has no obvious physical constraints </v>
      </c>
      <c r="Q14" s="31" t="str">
        <f>VLOOKUP(A14,'NCC Flood Crit 6'!A$3:J$45,10,FALSE)</f>
        <v>6.2 Moderate flood risk and will require some mitigation</v>
      </c>
      <c r="R14" s="31" t="str">
        <f>VLOOKUP(A14,'Design Criteria 7'!A$2:J$44,10,FALSE)</f>
        <v>7.2 The development of the site for housing would have a neutral effect on the existing form and character of the town</v>
      </c>
      <c r="S14" s="30" t="str">
        <f>VLOOKUP(A14,'Design Criteria 8'!A$2:J$44,10,FALSE)</f>
        <v>8.2 Development of the site would not result in the loss of open space or land which is significant to the character, form or setting of the settlement (e.g. development of LGS land)</v>
      </c>
      <c r="T14" s="31" t="str">
        <f>VLOOKUP(A14,'criteria 9'!A$2:L$44,12,FALSE)</f>
        <v>9.2 Development would have no effect on any heritage assets</v>
      </c>
      <c r="U14" s="27" t="str">
        <f>VLOOKUP(A14,'NCC Archaeology Crit 10'!A$2:J$44,10,FALSE)</f>
        <v>10.1 Site has no archaeology or archaeological activity or the site has had archaeology excavated in advance of current buildings or previous quarrying practices</v>
      </c>
      <c r="V14" s="30" t="str">
        <f>VLOOKUP(A14,'NBRC Crit 11'!A$2:J$44,10,0)</f>
        <v>11.3 Site is in an area of moderate to high value/potential for biodiversity in relation to designated wildlife sites. Mitigation and/or management plans will probably need to form part of any development proposals</v>
      </c>
      <c r="W14" s="58" t="str">
        <f>VLOOKUP(A14,'Env Health Crit 12'!A$2:J$44,10,FALSE)</f>
        <v xml:space="preserve">12.1 &gt; 1km away from any source of noise (trunk road, railway or other major source) </v>
      </c>
      <c r="X14" s="31" t="str">
        <f>VLOOKUP(A14,'Env Health Crit 13'!A$2:N$44,14,FALSE)</f>
        <v>13.1 Not within a specified consultation zone or proximity of a notifiable or permitted installation (Health and Safety Executive, Local Authority and Environment Agency).</v>
      </c>
      <c r="Y14" s="27" t="str">
        <f>VLOOKUP(A14,'Env Health Crit 14'!A$2:J$44,10,FALSE)</f>
        <v>14.1 Not within Air Quality Management Area</v>
      </c>
      <c r="Z14" s="27" t="str">
        <f>VLOOKUP(A14,'criteria 15'!A$2:K$44,11,FALSE)</f>
        <v>15.2 The site is within a predominantly residential area and therefore likely to have good residential amenity</v>
      </c>
      <c r="AA14" s="27" t="str">
        <f>VLOOKUP(A14,'criteria 16'!A$2:K$44,11,FALSE)</f>
        <v xml:space="preserve">16.1 The site is held by a developer or landowner willing to develop or the site already has planning permission </v>
      </c>
      <c r="AB14" s="21" t="str">
        <f>VLOOKUP(A14,'criteria 17'!A$8:L$44,12,FALSE)</f>
        <v>17.1 Low</v>
      </c>
      <c r="AC14" s="21" t="s">
        <v>360</v>
      </c>
      <c r="AD14" s="39" t="s">
        <v>284</v>
      </c>
    </row>
    <row r="15" spans="1:30" ht="236.25" x14ac:dyDescent="0.2">
      <c r="A15" s="174" t="s">
        <v>17</v>
      </c>
      <c r="B15" s="149" t="str">
        <f>VLOOKUP(A15,'criteria 1 Policy 11'!A$2:P$44,16,FALSE)</f>
        <v>Y</v>
      </c>
      <c r="C15" s="149"/>
      <c r="D15" s="4" t="s">
        <v>1536</v>
      </c>
      <c r="E15" s="4" t="s">
        <v>448</v>
      </c>
      <c r="F15" s="5" t="s">
        <v>99</v>
      </c>
      <c r="G15" s="5" t="s">
        <v>1601</v>
      </c>
      <c r="H15" s="5" t="s">
        <v>100</v>
      </c>
      <c r="I15" s="5">
        <v>489519.82</v>
      </c>
      <c r="J15" s="5">
        <v>273939.83</v>
      </c>
      <c r="K15" s="5">
        <v>1.1938899999999999</v>
      </c>
      <c r="L15" s="31" t="str">
        <f>VLOOKUP(A15,'criteria 1 Policy 11'!A$2:K$44,11,FALSE)</f>
        <v>1.2 Located within a Market Town</v>
      </c>
      <c r="M15" s="27" t="str">
        <f>VLOOKUP(A15,'Criteria 2 open space'!A$2:J$44,10,0)</f>
        <v>2.1 Not within Local Plan zoned recreational open space (i.e. no impact)</v>
      </c>
      <c r="N15" s="29" t="str">
        <f>VLOOKUP(A15,'NCC Highways Criteria 3'!A$2:K$44,11,FALSE)</f>
        <v xml:space="preserve">3.3 Highway access is constrained but could be achieved with mitigation </v>
      </c>
      <c r="O15" s="29" t="str">
        <f>VLOOKUP(A15,'Env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5" s="21">
        <f>VLOOKUP(A15,'criteria 5'!A$2:K$44,11,FALSE)</f>
        <v>0</v>
      </c>
      <c r="Q15" s="31" t="str">
        <f>VLOOKUP(A15,'NCC Flood Crit 6'!A$3:J$45,10,FALSE)</f>
        <v>6.2 Moderate flood risk and will require some mitigation</v>
      </c>
      <c r="R15" s="31" t="str">
        <f>VLOOKUP(A15,'Design Criteria 7'!A$2:J$44,10,FALSE)</f>
        <v>7.2 The development of the site for housing would have a neutral effect on the existing form and character of the town</v>
      </c>
      <c r="S15" s="31" t="str">
        <f>VLOOKUP(A15,'Design Criteria 8'!A$2:J$44,10,FALSE)</f>
        <v>8.2 Development of the site would not result in the loss of open space or land which is significant to the character, form or setting of the settlement (e.g. development of LGS land)</v>
      </c>
      <c r="T15" s="21">
        <f>VLOOKUP(A15,'criteria 9'!A$2:L$44,12,FALSE)</f>
        <v>0</v>
      </c>
      <c r="U15" s="31" t="str">
        <f>VLOOKUP(A15,'NCC Archaeology Crit 10'!A$2:J$44,10,FALSE)</f>
        <v>10.2 No known archaeology or archaeological activity. Site may have some potential for activity but the area has never been archaeologically investigated</v>
      </c>
      <c r="V15" s="30" t="str">
        <f>VLOOKUP(A15,'NBRC Crit 11'!A$2:J$44,10,0)</f>
        <v>11.3 Site is in an area of moderate to high value/potential for biodiversity in relation to designated wildlife sites. Mitigation and/or management plans will probably need to form part of any development proposals</v>
      </c>
      <c r="W15" s="31" t="str">
        <f>VLOOKUP(A15,'Env Health Crit 12'!A$2:J$44,10,FALSE)</f>
        <v>12.2 &gt; 100m but &lt; 1km from any source of noise (trunk road, railway or other major source)</v>
      </c>
      <c r="X15" s="31" t="str">
        <f>VLOOKUP(A15,'Env Health Crit 13'!A$2:N$44,14,FALSE)</f>
        <v>13.1 Not within a specified consultation zone or proximity of a notifiable or permitted installation (Health and Safety Executive, Local Authority and Environment Agency).</v>
      </c>
      <c r="Y15" s="27" t="str">
        <f>VLOOKUP(A15,'Env Health Crit 14'!A$2:J$44,10,FALSE)</f>
        <v>14.1 Not within Air Quality Management Area</v>
      </c>
      <c r="Z15" s="21">
        <f>VLOOKUP(A15,'criteria 15'!A$2:K$44,11,FALSE)</f>
        <v>0</v>
      </c>
      <c r="AA15" s="27" t="str">
        <f>VLOOKUP(A15,'criteria 16'!A$2:K$44,11,FALSE)</f>
        <v xml:space="preserve">16.1 The site is held by a developer or landowner willing to develop or the site already has planning permission </v>
      </c>
      <c r="AB15" s="21" t="str">
        <f>VLOOKUP(A15,'criteria 17'!A$8:L$44,12,FALSE)</f>
        <v>17.1 Low</v>
      </c>
      <c r="AC15" s="21" t="s">
        <v>1624</v>
      </c>
      <c r="AD15" s="181" t="s">
        <v>1588</v>
      </c>
    </row>
    <row r="16" spans="1:30" ht="236.25" x14ac:dyDescent="0.2">
      <c r="A16" s="175" t="s">
        <v>18</v>
      </c>
      <c r="B16" s="149">
        <f>VLOOKUP(A16,'criteria 1 Policy 11'!A$2:P$44,16,FALSE)</f>
        <v>0</v>
      </c>
      <c r="C16" s="149"/>
      <c r="D16" s="8" t="s">
        <v>101</v>
      </c>
      <c r="E16" s="8" t="s">
        <v>102</v>
      </c>
      <c r="F16" s="9" t="s">
        <v>88</v>
      </c>
      <c r="G16" s="5" t="s">
        <v>1601</v>
      </c>
      <c r="H16" s="9" t="s">
        <v>104</v>
      </c>
      <c r="I16" s="9">
        <v>481657.55</v>
      </c>
      <c r="J16" s="9">
        <v>281572.78999999998</v>
      </c>
      <c r="K16" s="9">
        <v>0.39340000000000003</v>
      </c>
      <c r="L16" s="31" t="str">
        <f>VLOOKUP(A16,'criteria 1 Policy 11'!A$2:K$44,11,FALSE)</f>
        <v>1.2 Located within a Market Town</v>
      </c>
      <c r="M16" s="27" t="str">
        <f>VLOOKUP(A16,'Criteria 2 open space'!A$2:J$44,10,0)</f>
        <v>2.1 Not within Local Plan zoned recreational open space (i.e. no impact)</v>
      </c>
      <c r="N16" s="27" t="str">
        <f>VLOOKUP(A16,'NCC Highways Criteria 3'!A$2:K$44,11,FALSE)</f>
        <v xml:space="preserve">3.1 There is an existing highway access to the site which would require minimal or no mitigation </v>
      </c>
      <c r="O16" s="27" t="str">
        <f>VLOOKUP(A16,'Env Health Crit 4'!A$2:J$44,10,FALSE)</f>
        <v>4.1 Unlikely</v>
      </c>
      <c r="P16" s="27" t="str">
        <f>VLOOKUP(A16,'criteria 5'!A$2:K$44,11,FALSE)</f>
        <v xml:space="preserve">5.1 The site has no obvious physical constraints </v>
      </c>
      <c r="Q16" s="27" t="str">
        <f>VLOOKUP(A16,'NCC Flood Crit 6'!A$3:J$45,10,FALSE)</f>
        <v xml:space="preserve">6.1 Minimal flood risk and no need for mitigation </v>
      </c>
      <c r="R16" s="31" t="str">
        <f>VLOOKUP(A16,'Design Criteria 7'!A$2:J$44,10,FALSE)</f>
        <v>7.2 The development of the site for housing would have a neutral effect on the existing form and character of the town</v>
      </c>
      <c r="S16" s="31" t="str">
        <f>VLOOKUP(A16,'Design Criteria 8'!A$2:J$44,10,FALSE)</f>
        <v>8.2 Development of the site would not result in the loss of open space or land which is significant to the character, form or setting of the settlement (e.g. development of LGS land)</v>
      </c>
      <c r="T16" s="31" t="str">
        <f>VLOOKUP(A16,'criteria 9'!A$2:L$44,12,FALSE)</f>
        <v>9.2 Development would have no effect on any heritage assets</v>
      </c>
      <c r="U16" s="27" t="str">
        <f>VLOOKUP(A16,'NCC Archaeology Crit 10'!A$2:J$44,10,FALSE)</f>
        <v>10.1 Site has no archaeology or archaeological activity or the site has had archaeology excavated in advance of current buildings or previous quarrying practices</v>
      </c>
      <c r="V16" s="27" t="str">
        <f>VLOOKUP(A16,'NBRC Crit 11'!A$2:J$44,10,0)</f>
        <v>11.1 The site location contains no nearby designated or potential wildlife site</v>
      </c>
      <c r="W16" s="31" t="str">
        <f>VLOOKUP(A16,'Env Health Crit 12'!A$2:J$44,10,FALSE)</f>
        <v>12.2 &gt; 100m but &lt; 1km from any source of noise (trunk road, railway or other major source)</v>
      </c>
      <c r="X16" s="31" t="str">
        <f>VLOOKUP(A16,'Env Health Crit 13'!A$2:N$44,14,FALSE)</f>
        <v>13.1 Not within a specified consultation zone or proximity of a notifiable or permitted installation (Health and Safety Executive, Local Authority and Environment Agency).</v>
      </c>
      <c r="Y16" s="27" t="str">
        <f>VLOOKUP(A16,'Env Health Crit 14'!A$2:J$44,10,FALSE)</f>
        <v>14.1 Not within Air Quality Management Area</v>
      </c>
      <c r="Z16" s="27" t="str">
        <f>VLOOKUP(A16,'criteria 15'!A$2:K$44,11,FALSE)</f>
        <v>15.2 The site is within a predominantly residential area and therefore likely to have good residential amenity</v>
      </c>
      <c r="AA16" s="27" t="str">
        <f>VLOOKUP(A16,'criteria 16'!A$2:K$44,11,FALSE)</f>
        <v xml:space="preserve">16.1 The site is held by a developer or landowner willing to develop or the site already has planning permission </v>
      </c>
      <c r="AB16" s="21" t="str">
        <f>VLOOKUP(A16,'criteria 17'!A$8:L$44,12,FALSE)</f>
        <v>17.1 Low</v>
      </c>
      <c r="AC16" s="21" t="s">
        <v>1270</v>
      </c>
      <c r="AD16" s="39" t="s">
        <v>284</v>
      </c>
    </row>
    <row r="17" spans="1:30" ht="225" x14ac:dyDescent="0.2">
      <c r="A17" s="175" t="s">
        <v>19</v>
      </c>
      <c r="B17" s="149" t="str">
        <f>VLOOKUP(A17,'criteria 1 Policy 11'!A$2:P$44,16,FALSE)</f>
        <v>Y</v>
      </c>
      <c r="C17" s="149"/>
      <c r="D17" s="8" t="s">
        <v>1278</v>
      </c>
      <c r="E17" s="8" t="s">
        <v>1279</v>
      </c>
      <c r="F17" s="11" t="s">
        <v>81</v>
      </c>
      <c r="G17" s="5" t="s">
        <v>1601</v>
      </c>
      <c r="H17" s="11" t="s">
        <v>105</v>
      </c>
      <c r="I17" s="11">
        <v>486346.69</v>
      </c>
      <c r="J17" s="11">
        <v>278328.44</v>
      </c>
      <c r="K17" s="11">
        <v>0.35975200000000002</v>
      </c>
      <c r="L17" s="27" t="str">
        <f>VLOOKUP(A17,'criteria 1 Policy 11'!A$2:K$44,11,FALSE)</f>
        <v>1.1 Located within a Growth Town or within a Sustainable Urban Extension as identified in the Joint Core Strategy</v>
      </c>
      <c r="M17" s="27" t="str">
        <f>VLOOKUP(A17,'Criteria 2 open space'!A$2:J$44,10,0)</f>
        <v>2.1 Not within Local Plan zoned recreational open space (i.e. no impact)</v>
      </c>
      <c r="N17" s="31" t="str">
        <f>VLOOKUP(A17,'NCC Highways Criteria 3'!A$2:K$44,11,FALSE)</f>
        <v>3.2 Highway access could be achieved with minimal mitigation</v>
      </c>
      <c r="O17" s="29" t="str">
        <f>VLOOKUP(A17,'Env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7" s="21">
        <f>VLOOKUP(A17,'criteria 5'!A$2:K$44,11,FALSE)</f>
        <v>0</v>
      </c>
      <c r="Q17" s="31" t="str">
        <f>VLOOKUP(A17,'NCC Flood Crit 6'!A$3:J$45,10,FALSE)</f>
        <v>6.2 Moderate flood risk and will require some mitigation</v>
      </c>
      <c r="R17" s="27" t="str">
        <f>VLOOKUP(A17,'Design Criteria 7'!A$2:J$44,10,FALSE)</f>
        <v>7.1 The development of the site for housing would have a significant positive effect on the existing form and character of the town</v>
      </c>
      <c r="S17" s="27" t="str">
        <f>VLOOKUP(A17,'Design Criteria 8'!A$2:J$44,10,FALSE)</f>
        <v>8.1 Development of the site would be positive by creating new open space/public realm</v>
      </c>
      <c r="T17" s="31" t="str">
        <f>VLOOKUP(A17,'criteria 9'!A$2:L$44,12,FALSE)</f>
        <v>9.2 Development would have no effect on any heritage assets</v>
      </c>
      <c r="U17" s="27" t="str">
        <f>VLOOKUP(A17,'NCC Archaeology Crit 10'!A$2:J$44,10,FALSE)</f>
        <v>10.1 Site has no archaeology or archaeological activity or the site has had archaeology excavated in advance of current buildings or previous quarrying practices</v>
      </c>
      <c r="V17" s="27" t="str">
        <f>VLOOKUP(A17,'NBRC Crit 11'!A$2:J$44,10,0)</f>
        <v>11.1 The site location contains no designated or potential wildlife site not records of notable species</v>
      </c>
      <c r="W17" s="31" t="str">
        <f>VLOOKUP(A17,'Env Health Crit 12'!A$2:J$44,10,FALSE)</f>
        <v>12.2 &gt; 100m but &lt; 1km from any source of noise (trunk road, railway or other major source)</v>
      </c>
      <c r="X17" s="29" t="str">
        <f>VLOOKUP(A17,'Env Health Crit 13'!A$2:N$44,14,FALSE)</f>
        <v xml:space="preserve">13.2 Within the specified consultation zone of a notifiable installation – development however is unlikely to be precluded  </v>
      </c>
      <c r="Y17" s="27" t="str">
        <f>VLOOKUP(A17,'Env Health Crit 14'!A$2:J$44,10,FALSE)</f>
        <v>14.1 Not within Air Quality Management Area</v>
      </c>
      <c r="Z17" s="21">
        <f>VLOOKUP(A17,'criteria 15'!A$2:K$44,11,FALSE)</f>
        <v>0</v>
      </c>
      <c r="AA17" s="21">
        <f>VLOOKUP(A17,'criteria 16'!A$2:K$44,11,FALSE)</f>
        <v>0</v>
      </c>
      <c r="AB17" s="21" t="str">
        <f>VLOOKUP(A17,'criteria 17'!A$8:L$44,12,FALSE)</f>
        <v>17.1 Low</v>
      </c>
      <c r="AC17" s="21" t="s">
        <v>1624</v>
      </c>
      <c r="AD17" s="181" t="s">
        <v>1611</v>
      </c>
    </row>
    <row r="18" spans="1:30" ht="225" x14ac:dyDescent="0.2">
      <c r="A18" s="175" t="s">
        <v>20</v>
      </c>
      <c r="B18" s="149" t="str">
        <f>VLOOKUP(A18,'criteria 1 Policy 11'!A$2:P$44,16,FALSE)</f>
        <v>Y</v>
      </c>
      <c r="C18" s="149"/>
      <c r="D18" s="184" t="s">
        <v>1276</v>
      </c>
      <c r="E18" s="21" t="s">
        <v>1277</v>
      </c>
      <c r="F18" s="11" t="s">
        <v>81</v>
      </c>
      <c r="G18" s="5" t="s">
        <v>1601</v>
      </c>
      <c r="H18" s="11" t="s">
        <v>108</v>
      </c>
      <c r="I18" s="11">
        <v>486299.13</v>
      </c>
      <c r="J18" s="11">
        <v>278720.7</v>
      </c>
      <c r="K18" s="11">
        <v>1.3367899999999999</v>
      </c>
      <c r="L18" s="27" t="str">
        <f>VLOOKUP(A18,'criteria 1 Policy 11'!A$2:K$44,11,FALSE)</f>
        <v>1.1 Located within a Growth Town or within a Sustainable Urban Extension as identified in the Joint Core Strategy</v>
      </c>
      <c r="M18" s="27" t="str">
        <f>VLOOKUP(A18,'Criteria 2 open space'!A$2:J$44,10,0)</f>
        <v>2.1 Not within Local Plan zoned recreational open space (i.e. no impact)</v>
      </c>
      <c r="N18" s="31" t="str">
        <f>VLOOKUP(A18,'NCC Highways Criteria 3'!A$2:K$44,11,FALSE)</f>
        <v>3.2 Highway access could be achieved with minimal mitigation</v>
      </c>
      <c r="O18" s="29" t="str">
        <f>VLOOKUP(A18,'Env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8" s="21">
        <f>VLOOKUP(A18,'criteria 5'!A$2:K$44,11,FALSE)</f>
        <v>0</v>
      </c>
      <c r="Q18" s="31" t="str">
        <f>VLOOKUP(A18,'NCC Flood Crit 6'!A$3:J$45,10,FALSE)</f>
        <v>6.2 Moderate flood risk and will require some mitigation</v>
      </c>
      <c r="R18" s="27" t="str">
        <f>VLOOKUP(A18,'Design Criteria 7'!A$2:J$44,10,FALSE)</f>
        <v>7.1 The development of the site for housing would have a significant positive effect on the existing form and character of the town</v>
      </c>
      <c r="S18" s="27" t="str">
        <f>VLOOKUP(A18,'Design Criteria 8'!A$2:J$44,10,FALSE)</f>
        <v>8.1 Development of the site would be positive by creating new open space/public realm</v>
      </c>
      <c r="T18" s="31" t="str">
        <f>VLOOKUP(A18,'criteria 9'!A$2:L$44,12,FALSE)</f>
        <v>9.2 Development would have no effect on any heritage assets</v>
      </c>
      <c r="U18" s="27" t="str">
        <f>VLOOKUP(A18,'NCC Archaeology Crit 10'!A$2:J$44,10,FALSE)</f>
        <v>10.1 Site has no archaeology or archaeological activity or the site has had archaeology excavated in advance of current buildings or previous quarrying practices</v>
      </c>
      <c r="V18" s="27" t="str">
        <f>VLOOKUP(A18,'NBRC Crit 11'!A$2:J$44,10,0)</f>
        <v>11.1 The site location contains no designated or potential wildlife site not records of notable species</v>
      </c>
      <c r="W18" s="31" t="str">
        <f>VLOOKUP(A18,'Env Health Crit 12'!A$2:J$44,10,FALSE)</f>
        <v>12.2 &gt; 100m but &lt; 1km from any source of noise (trunk road, railway or other major source)</v>
      </c>
      <c r="X18" s="31" t="str">
        <f>VLOOKUP(A18,'Env Health Crit 13'!A$2:N$44,14,FALSE)</f>
        <v>13.1 Not within a specified consultation zone or proximity of a notifiable or permitted installation (Health and Safety Executive, Local Authority and Environment Agency).</v>
      </c>
      <c r="Y18" s="27" t="str">
        <f>VLOOKUP(A18,'Env Health Crit 14'!A$2:J$44,10,FALSE)</f>
        <v>14.1 Not within Air Quality Management Area</v>
      </c>
      <c r="Z18" s="21">
        <f>VLOOKUP(A18,'criteria 15'!A$2:K$44,11,FALSE)</f>
        <v>0</v>
      </c>
      <c r="AA18" s="21">
        <f>VLOOKUP(A18,'criteria 16'!A$2:K$44,11,FALSE)</f>
        <v>0</v>
      </c>
      <c r="AB18" s="21" t="str">
        <f>VLOOKUP(A18,'criteria 17'!A$8:L$44,12,FALSE)</f>
        <v>17.1 Low</v>
      </c>
      <c r="AC18" s="21" t="s">
        <v>1624</v>
      </c>
      <c r="AD18" s="181" t="s">
        <v>1612</v>
      </c>
    </row>
    <row r="19" spans="1:30" ht="236.25" x14ac:dyDescent="0.2">
      <c r="A19" s="175" t="s">
        <v>21</v>
      </c>
      <c r="B19" s="149">
        <f>VLOOKUP(A19,'criteria 1 Policy 11'!A$2:P$44,16,FALSE)</f>
        <v>0</v>
      </c>
      <c r="C19" s="149" t="s">
        <v>360</v>
      </c>
      <c r="D19" s="10" t="s">
        <v>106</v>
      </c>
      <c r="E19" s="10" t="s">
        <v>1538</v>
      </c>
      <c r="F19" s="10" t="s">
        <v>81</v>
      </c>
      <c r="G19" s="5" t="s">
        <v>1601</v>
      </c>
      <c r="H19" s="10" t="s">
        <v>109</v>
      </c>
      <c r="I19" s="10">
        <v>486328.68</v>
      </c>
      <c r="J19" s="10">
        <v>280418.86</v>
      </c>
      <c r="K19" s="10">
        <v>0.44078000000000001</v>
      </c>
      <c r="L19" s="27" t="str">
        <f>VLOOKUP(A19,'criteria 1 Policy 11'!A$2:K$44,11,FALSE)</f>
        <v>1.1 Located within a Growth Town or within a Sustainable Urban Extension as identified in the Joint Core Strategy</v>
      </c>
      <c r="M19" s="27" t="str">
        <f>VLOOKUP(A19,'Criteria 2 open space'!A$2:J$44,10,0)</f>
        <v>2.1 Not within Local Plan zoned recreational open space (i.e. no impact)</v>
      </c>
      <c r="N19" s="29" t="str">
        <f>VLOOKUP(A19,'NCC Highways Criteria 3'!A$2:K$44,11,FALSE)</f>
        <v xml:space="preserve">3.3 Highway access is constrained but could be achieved with mitigation </v>
      </c>
      <c r="O19" s="29" t="str">
        <f>VLOOKUP(A19,'Env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19" s="31" t="str">
        <f>VLOOKUP(A19,'criteria 5'!A$2:K$44,11,FALSE)</f>
        <v>5.2 The site has physical constraints that can be mitigated (e.g. TPOS, existing buildings)</v>
      </c>
      <c r="Q19" s="31" t="str">
        <f>VLOOKUP(A19,'NCC Flood Crit 6'!A$3:J$45,10,FALSE)</f>
        <v>6.2 Moderate flood risk and will require some mitigation</v>
      </c>
      <c r="R19" s="29" t="str">
        <f>VLOOKUP(A19,'Design Criteria 7'!A$2:J$44,10,FALSE)</f>
        <v>7.3 The development of the site for housing would have a significant negative effect on the form and character of the town but mitigation should be possible</v>
      </c>
      <c r="S19" s="30" t="str">
        <f>VLOOKUP(A19,'Design Criteria 8'!A$2:J$44,10,FALSE)</f>
        <v>8.2 Development of the site would not result in the loss of open space or land which is significant to the character, form or setting of the settlement (e.g. development of LGS land)</v>
      </c>
      <c r="T19" s="31" t="str">
        <f>VLOOKUP(A19,'criteria 9'!A$2:L$44,12,FALSE)</f>
        <v>9.2 Development would have no effect on any heritage assets</v>
      </c>
      <c r="U19" s="27" t="str">
        <f>VLOOKUP(A19,'NCC Archaeology Crit 10'!A$2:J$44,10,FALSE)</f>
        <v>10.1 Site has no archaeology or archaeological activity or the site has had archaeology excavated in advance of current buildings or previous quarrying practices</v>
      </c>
      <c r="V19" s="31" t="str">
        <f>VLOOKUP(A19,'NBRC Crit 11'!A$2:J$44,10,0)</f>
        <v>11.2 Site is within an area of low-moderate potential for biodiversity based on location although certain features may be important and should be retained/enhanced where practicable</v>
      </c>
      <c r="W19" s="31" t="str">
        <f>VLOOKUP(A19,'Env Health Crit 12'!A$2:J$44,10,FALSE)</f>
        <v>12.2 &gt; 100m but &lt; 1km from any source of noise (trunk road, railway or other major source)</v>
      </c>
      <c r="X19" s="31" t="str">
        <f>VLOOKUP(A19,'Env Health Crit 13'!A$2:N$44,14,FALSE)</f>
        <v>13.1 Not within a specified consultation zone or proximity of a notifiable or permitted installation (Health and Safety Executive, Local Authority and Environment Agency).</v>
      </c>
      <c r="Y19" s="27" t="str">
        <f>VLOOKUP(A19,'Env Health Crit 14'!A$2:J$44,10,FALSE)</f>
        <v>14.1 Not within Air Quality Management Area</v>
      </c>
      <c r="Z19" s="27" t="str">
        <f>VLOOKUP(A19,'criteria 15'!A$2:K$44,11,FALSE)</f>
        <v>15.2 The site is within a predominantly residential area and therefore likely to have good residential amenity</v>
      </c>
      <c r="AA19" s="27" t="str">
        <f>VLOOKUP(A19,'criteria 16'!A$2:K$44,11,FALSE)</f>
        <v xml:space="preserve">16.1 The site is held by a developer or landowner willing to develop or the site already has planning permission </v>
      </c>
      <c r="AB19" s="21" t="str">
        <f>VLOOKUP(A19,'criteria 17'!A$8:L$44,12,FALSE)</f>
        <v>17.1 Low</v>
      </c>
      <c r="AC19" s="21" t="s">
        <v>360</v>
      </c>
      <c r="AD19" s="39" t="s">
        <v>284</v>
      </c>
    </row>
    <row r="20" spans="1:30" ht="225" x14ac:dyDescent="0.2">
      <c r="A20" s="175" t="s">
        <v>22</v>
      </c>
      <c r="B20" s="149" t="str">
        <f>VLOOKUP(A20,'criteria 1 Policy 11'!A$2:P$44,16,FALSE)</f>
        <v>Y</v>
      </c>
      <c r="C20" s="149"/>
      <c r="D20" s="10" t="s">
        <v>1537</v>
      </c>
      <c r="E20" s="10" t="s">
        <v>138</v>
      </c>
      <c r="F20" s="11" t="s">
        <v>81</v>
      </c>
      <c r="G20" s="5" t="s">
        <v>1601</v>
      </c>
      <c r="H20" s="11" t="s">
        <v>110</v>
      </c>
      <c r="I20" s="11">
        <v>486520.71</v>
      </c>
      <c r="J20" s="11">
        <v>278325.53999999998</v>
      </c>
      <c r="K20" s="11">
        <v>0.52382700000000004</v>
      </c>
      <c r="L20" s="27" t="str">
        <f>VLOOKUP(A20,'criteria 1 Policy 11'!A$2:K$44,11,FALSE)</f>
        <v>1.1 Located within a Growth Town or within a Sustainable Urban Extension as identified in the Joint Core Strategy</v>
      </c>
      <c r="M20" s="27" t="str">
        <f>VLOOKUP(A20,'Criteria 2 open space'!A$2:J$44,10,0)</f>
        <v>2.1 Not within Local Plan zoned recreational open space (i.e. no impact)</v>
      </c>
      <c r="N20" s="29" t="str">
        <f>VLOOKUP(A20,'NCC Highways Criteria 3'!A$2:K$44,11,FALSE)</f>
        <v xml:space="preserve">3.3 Highway access is constrained but could be achieved with mitigation </v>
      </c>
      <c r="O20" s="29" t="str">
        <f>VLOOKUP(A20,'Env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0" s="21">
        <f>VLOOKUP(A20,'criteria 5'!A$2:K$44,11,FALSE)</f>
        <v>0</v>
      </c>
      <c r="Q20" s="27" t="str">
        <f>VLOOKUP(A20,'NCC Flood Crit 6'!A$3:J$45,10,FALSE)</f>
        <v xml:space="preserve">6.1 Minimal flood risk and no need for mitigation </v>
      </c>
      <c r="R20" s="21">
        <f>VLOOKUP(A20,'Design Criteria 7'!A$2:J$44,10,FALSE)</f>
        <v>0</v>
      </c>
      <c r="S20" s="21">
        <f>VLOOKUP(A20,'Design Criteria 8'!A$2:J$44,10,FALSE)</f>
        <v>0</v>
      </c>
      <c r="T20" s="31" t="str">
        <f>VLOOKUP(A20,'criteria 9'!A$2:L$44,12,FALSE)</f>
        <v>9.2 Development would have no effect on any heritage assets</v>
      </c>
      <c r="U20" s="27" t="str">
        <f>VLOOKUP(A20,'NCC Archaeology Crit 10'!A$2:J$44,10,FALSE)</f>
        <v>10.1 Site has no archaeology or archaeological activity or the site has had archaeology excavated in advance of current buildings or previous quarrying practices</v>
      </c>
      <c r="V20" s="31" t="str">
        <f>VLOOKUP(A20,'NBRC Crit 11'!A$2:J$44,10,0)</f>
        <v>11.1 The site location contains no designated or potential wildlife site not records of notable species</v>
      </c>
      <c r="W20" s="31" t="str">
        <f>VLOOKUP(A20,'Env Health Crit 12'!A$2:J$44,10,FALSE)</f>
        <v>12.2 &gt; 100m but &lt; 1km from any source of noise (trunk road, railway or other major source)</v>
      </c>
      <c r="X20" s="29" t="str">
        <f>VLOOKUP(A20,'Env Health Crit 13'!A$2:N$44,14,FALSE)</f>
        <v xml:space="preserve">13.2 Within the specified consultation zone of a notifiable installation – development however is unlikely to be precluded  </v>
      </c>
      <c r="Y20" s="27" t="str">
        <f>VLOOKUP(A20,'Env Health Crit 14'!A$2:J$44,10,FALSE)</f>
        <v>14.1 Not within Air Quality Management Area</v>
      </c>
      <c r="Z20" s="21">
        <f>VLOOKUP(A20,'criteria 15'!A$2:K$44,11,FALSE)</f>
        <v>0</v>
      </c>
      <c r="AA20" s="21">
        <f>VLOOKUP(A20,'criteria 16'!A$2:K$44,11,FALSE)</f>
        <v>0</v>
      </c>
      <c r="AB20" s="21" t="str">
        <f>VLOOKUP(A20,'criteria 17'!A$8:L$44,12,FALSE)</f>
        <v>17.1 Low</v>
      </c>
      <c r="AC20" s="21" t="s">
        <v>1624</v>
      </c>
      <c r="AD20" s="181" t="s">
        <v>1613</v>
      </c>
    </row>
    <row r="21" spans="1:30" ht="236.25" x14ac:dyDescent="0.2">
      <c r="A21" s="175" t="s">
        <v>23</v>
      </c>
      <c r="B21" s="149">
        <f>VLOOKUP(A21,'criteria 1 Policy 11'!A$2:P$44,16,FALSE)</f>
        <v>0</v>
      </c>
      <c r="C21" s="149"/>
      <c r="D21" s="8" t="s">
        <v>111</v>
      </c>
      <c r="E21" s="8" t="s">
        <v>112</v>
      </c>
      <c r="F21" s="11" t="s">
        <v>113</v>
      </c>
      <c r="G21" s="5" t="s">
        <v>1603</v>
      </c>
      <c r="H21" s="11" t="s">
        <v>114</v>
      </c>
      <c r="I21" s="11">
        <v>499603.02</v>
      </c>
      <c r="J21" s="11">
        <v>278432.45</v>
      </c>
      <c r="K21" s="11">
        <v>0.251448</v>
      </c>
      <c r="L21" s="31" t="str">
        <f>VLOOKUP(A21,'criteria 1 Policy 11'!A$2:K$44,11,FALSE)</f>
        <v>1.2 Located within a Market Town</v>
      </c>
      <c r="M21" s="27" t="str">
        <f>VLOOKUP(A21,'Criteria 2 open space'!A$2:J$44,10,0)</f>
        <v>2.1 Not within Local Plan zoned recreational open space (i.e. no impact)</v>
      </c>
      <c r="N21" s="27" t="str">
        <f>VLOOKUP(A21,'NCC Highways Criteria 3'!A$2:K$44,11,FALSE)</f>
        <v xml:space="preserve">3.1 There is an existing highway access to the site which would require minimal or no mitigation </v>
      </c>
      <c r="O21" s="29" t="str">
        <f>VLOOKUP(A21,'Env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1" s="31" t="str">
        <f>VLOOKUP(A21,'criteria 5'!A$2:K$44,11,FALSE)</f>
        <v>5.2 The site has physical constraints that can be mitigated (e.g. TPOS, existing buildings)</v>
      </c>
      <c r="Q21" s="31" t="str">
        <f>VLOOKUP(A21,'NCC Flood Crit 6'!A$3:J$45,10,FALSE)</f>
        <v>6.2 Moderate flood risk and will require some mitigation</v>
      </c>
      <c r="R21" s="27" t="str">
        <f>VLOOKUP(A21,'Design Criteria 7'!A$2:J$44,10,FALSE)</f>
        <v>7.1 The development of the site for housing would have a significant positive effect on the existing form and character of the town</v>
      </c>
      <c r="S21" s="31" t="str">
        <f>VLOOKUP(A21,'Design Criteria 8'!A$2:J$44,10,FALSE)</f>
        <v>8.2 Development of the site would not result in the loss of open space or land which is significant to the character, form or setting of the settlement (e.g. development of LGS land)</v>
      </c>
      <c r="T21" s="31" t="str">
        <f>VLOOKUP(A21,'criteria 9'!A$2:L$44,12,FALSE)</f>
        <v>9.2 Development would have no effect on any heritage assets</v>
      </c>
      <c r="U21" s="27" t="str">
        <f>VLOOKUP(A21,'NCC Archaeology Crit 10'!A$2:J$44,10,FALSE)</f>
        <v>10.1 Site has no archaeology or archaeological activity or the site has had archaeology excavated in advance of current buildings or previous quarrying practices</v>
      </c>
      <c r="V21" s="29" t="str">
        <f>VLOOKUP(A21,'NBRC Crit 11'!A$2:J$44,10,0)</f>
        <v>11.3 Site is in an area of moderate to high value/potential for biodiversity in relation to designated wildlife sites. Mitigation and/or management plans will probably need to form part of any development proposals</v>
      </c>
      <c r="W21" s="31" t="str">
        <f>VLOOKUP(A21,'Env Health Crit 12'!A$2:J$44,10,FALSE)</f>
        <v>12.2 &gt; 100m but &lt; 1km from any source of noise (trunk road, railway or other major source)</v>
      </c>
      <c r="X21" s="29" t="str">
        <f>VLOOKUP(A21,'Env Health Crit 13'!A$2:N$44,14,FALSE)</f>
        <v xml:space="preserve">13.2 Within the specified consultation zone of a notifiable installation – development however is unlikely to be precluded  </v>
      </c>
      <c r="Y21" s="27" t="str">
        <f>VLOOKUP(A21,'Env Health Crit 14'!A$2:J$44,10,FALSE)</f>
        <v>14.1 Not within Air Quality Management Area</v>
      </c>
      <c r="Z21" s="27" t="str">
        <f>VLOOKUP(A21,'criteria 15'!A$2:K$44,11,FALSE)</f>
        <v>15.2 The site is within a predominantly residential area and therefore likely to have good residential amenity</v>
      </c>
      <c r="AA21" s="27" t="str">
        <f>VLOOKUP(A21,'criteria 16'!A$2:K$44,11,FALSE)</f>
        <v xml:space="preserve">16.1 The site is held by a developer or landowner willing to develop or the site already has planning permission </v>
      </c>
      <c r="AB21" s="21" t="str">
        <f>VLOOKUP(A21,'criteria 17'!A$8:L$44,12,FALSE)</f>
        <v>17.1 Low</v>
      </c>
      <c r="AC21" s="21" t="s">
        <v>360</v>
      </c>
      <c r="AD21" s="39" t="s">
        <v>284</v>
      </c>
    </row>
    <row r="22" spans="1:30" ht="225" x14ac:dyDescent="0.2">
      <c r="A22" s="175" t="s">
        <v>25</v>
      </c>
      <c r="B22" s="149" t="str">
        <f>VLOOKUP(A22,'criteria 1 Policy 11'!A$2:P$44,16,FALSE)</f>
        <v>Y</v>
      </c>
      <c r="C22" s="149"/>
      <c r="D22" s="8" t="s">
        <v>1608</v>
      </c>
      <c r="E22" s="8" t="s">
        <v>1609</v>
      </c>
      <c r="F22" s="11" t="s">
        <v>117</v>
      </c>
      <c r="G22" s="5" t="s">
        <v>1603</v>
      </c>
      <c r="H22" s="11" t="s">
        <v>121</v>
      </c>
      <c r="I22" s="11">
        <v>494797.52</v>
      </c>
      <c r="J22" s="11">
        <v>270705.51</v>
      </c>
      <c r="K22" s="11">
        <v>0.52088599999999996</v>
      </c>
      <c r="L22" s="31" t="str">
        <f>VLOOKUP(A22,'criteria 1 Policy 11'!A$2:K$44,11,FALSE)</f>
        <v>1.2 Located within a Market Town</v>
      </c>
      <c r="M22" s="27" t="str">
        <f>VLOOKUP(A22,'Criteria 2 open space'!A$2:J$44,10,0)</f>
        <v>2.1 Not within Local Plan zoned recreational open space (i.e. no impact)</v>
      </c>
      <c r="N22" s="31" t="str">
        <f>VLOOKUP(A22,'NCC Highways Criteria 3'!A$2:K$44,11,FALSE)</f>
        <v>3.2 Highway access could be achieved with minimal mitigation</v>
      </c>
      <c r="O22" s="29" t="str">
        <f>VLOOKUP(A22,'Env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2" s="21">
        <f>VLOOKUP(A22,'criteria 5'!A$2:K$44,11,FALSE)</f>
        <v>0</v>
      </c>
      <c r="Q22" s="31" t="str">
        <f>VLOOKUP(A22,'NCC Flood Crit 6'!A$3:J$45,10,FALSE)</f>
        <v>6.2 Moderate flood risk and will require some mitigation</v>
      </c>
      <c r="R22" s="21">
        <f>VLOOKUP(A22,'Design Criteria 7'!A$2:J$44,10,FALSE)</f>
        <v>0</v>
      </c>
      <c r="S22" s="21">
        <f>VLOOKUP(A22,'Design Criteria 8'!A$2:J$44,10,FALSE)</f>
        <v>0</v>
      </c>
      <c r="T22" s="21">
        <f>VLOOKUP(A22,'criteria 9'!A$2:L$44,12,FALSE)</f>
        <v>0</v>
      </c>
      <c r="U22" s="30" t="str">
        <f>VLOOKUP(A22,'NCC Archaeology Crit 10'!A$2:J$44,10,FALSE)</f>
        <v>10.4 Site has significant archaeological activity such as that it is not considered appropriate for development to take place</v>
      </c>
      <c r="V22" s="31" t="str">
        <f>VLOOKUP(A22,'NBRC Crit 11'!A$2:J$44,10,0)</f>
        <v>11.3 Site is in an area of moderate to high value/potential for biodiversity in relation to designated wildlife sites. Mitigation and/or management plans will probably need to form part of any development proposals</v>
      </c>
      <c r="W22" s="31" t="str">
        <f>VLOOKUP(A22,'Env Health Crit 12'!A$2:J$44,10,FALSE)</f>
        <v>12.2 &gt; 100m but &lt; 1km from any source of noise (trunk road, railway or other major source)</v>
      </c>
      <c r="X22" s="31" t="str">
        <f>VLOOKUP(A22,'Env Health Crit 13'!A$2:N$44,14,FALSE)</f>
        <v>13.1 Not within a specified consultation zone or proximity of a notifiable or permitted installation (Health and Safety Executive, Local Authority and Environment Agency).</v>
      </c>
      <c r="Y22" s="27" t="str">
        <f>VLOOKUP(A22,'Env Health Crit 14'!A$2:J$44,10,FALSE)</f>
        <v>14.1 Not within Air Quality Management Area</v>
      </c>
      <c r="Z22" s="21">
        <f>VLOOKUP(A22,'criteria 15'!A$2:K$44,11,FALSE)</f>
        <v>0</v>
      </c>
      <c r="AA22" s="27" t="str">
        <f>VLOOKUP(A22,'criteria 16'!A$2:K$44,11,FALSE)</f>
        <v xml:space="preserve">16.1 The site is held by a developer or landowner willing to develop or the site already has planning permission </v>
      </c>
      <c r="AB22" s="21" t="str">
        <f>VLOOKUP(A22,'criteria 17'!A$8:L$44,12,FALSE)</f>
        <v>17.1 Low</v>
      </c>
      <c r="AC22" s="21" t="s">
        <v>1624</v>
      </c>
      <c r="AD22" s="181" t="s">
        <v>1614</v>
      </c>
    </row>
    <row r="23" spans="1:30" ht="225" x14ac:dyDescent="0.2">
      <c r="A23" s="175" t="s">
        <v>26</v>
      </c>
      <c r="B23" s="149" t="str">
        <f>VLOOKUP(A23,'criteria 1 Policy 11'!A$2:P$44,16,FALSE)</f>
        <v>Y</v>
      </c>
      <c r="C23" s="149"/>
      <c r="D23" s="8" t="s">
        <v>122</v>
      </c>
      <c r="E23" s="8" t="s">
        <v>123</v>
      </c>
      <c r="F23" s="11" t="s">
        <v>117</v>
      </c>
      <c r="G23" s="5" t="s">
        <v>1603</v>
      </c>
      <c r="H23" s="11" t="s">
        <v>124</v>
      </c>
      <c r="I23" s="11">
        <v>493862.44</v>
      </c>
      <c r="J23" s="11">
        <v>270306.44</v>
      </c>
      <c r="K23" s="11">
        <v>8.8405100000000001</v>
      </c>
      <c r="L23" s="31" t="str">
        <f>VLOOKUP(A23,'criteria 1 Policy 11'!A$2:K$44,11,FALSE)</f>
        <v>1.2 Located within a Market Town</v>
      </c>
      <c r="M23" s="27" t="str">
        <f>VLOOKUP(A23,'Criteria 2 open space'!A$2:J$44,10,0)</f>
        <v>2.1 Not within Local Plan zoned recreational open space (i.e. no impact)</v>
      </c>
      <c r="N23" s="29" t="str">
        <f>VLOOKUP(A23,'NCC Highways Criteria 3'!A$2:K$44,11,FALSE)</f>
        <v xml:space="preserve">3.3 Highway access is constrained but could be achieved with mitigation </v>
      </c>
      <c r="O23" s="29" t="str">
        <f>VLOOKUP(A23,'Env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3" s="21">
        <f>VLOOKUP(A23,'criteria 5'!A$2:K$44,11,FALSE)</f>
        <v>0</v>
      </c>
      <c r="Q23" s="31" t="str">
        <f>VLOOKUP(A23,'NCC Flood Crit 6'!A$3:J$45,10,FALSE)</f>
        <v>6.2 Moderate flood risk and will require some mitigation</v>
      </c>
      <c r="R23" s="21">
        <f>VLOOKUP(A23,'Design Criteria 7'!A$2:J$44,10,FALSE)</f>
        <v>0</v>
      </c>
      <c r="S23" s="21">
        <f>VLOOKUP(A23,'Design Criteria 8'!A$2:J$44,10,FALSE)</f>
        <v>0</v>
      </c>
      <c r="T23" s="31" t="str">
        <f>VLOOKUP(A23,'criteria 9'!A$2:L$44,12,FALSE)</f>
        <v>9.2 Development would have no effect on any heritage assets</v>
      </c>
      <c r="U23" s="30" t="str">
        <f>VLOOKUP(A23,'NCC Archaeology Crit 10'!A$2:J$44,10,FALSE)</f>
        <v>10.4 Site has significant archaeological activity such as that it is not considered appropriate for development to take place</v>
      </c>
      <c r="V23" s="29" t="str">
        <f>VLOOKUP(A23,'NBRC Crit 11'!A$2:J$44,10,0)</f>
        <v>11.3 Site is in an area of moderate to high value/potential for biodiversity in relation to designated wildlife sites. Mitigation and/or management plans will probably need to form part of any development proposals</v>
      </c>
      <c r="W23" s="29" t="str">
        <f>VLOOKUP(A23,'Env Health Crit 12'!A$2:J$44,10,FALSE)</f>
        <v>12.3 &lt; 100m from any source of noise (trunk road, railway or other major source)</v>
      </c>
      <c r="X23" s="21">
        <f>VLOOKUP(A23,'Env Health Crit 13'!A$2:N$44,14,FALSE)</f>
        <v>0</v>
      </c>
      <c r="Y23" s="27" t="str">
        <f>VLOOKUP(A23,'Env Health Crit 14'!A$2:J$44,10,FALSE)</f>
        <v>14.1 Not within Air Quality Management Area</v>
      </c>
      <c r="Z23" s="21">
        <f>VLOOKUP(A23,'criteria 15'!A$2:K$44,11,FALSE)</f>
        <v>0</v>
      </c>
      <c r="AA23" s="27" t="str">
        <f>VLOOKUP(A23,'criteria 16'!A$2:K$44,11,FALSE)</f>
        <v xml:space="preserve">16.1 The site is held by a developer or landowner willing to develop or the site already has planning permission </v>
      </c>
      <c r="AB23" s="21" t="str">
        <f>VLOOKUP(A23,'criteria 17'!A$8:L$44,12,FALSE)</f>
        <v>17.1 Low</v>
      </c>
      <c r="AC23" s="21" t="s">
        <v>1624</v>
      </c>
      <c r="AD23" s="181" t="s">
        <v>1615</v>
      </c>
    </row>
    <row r="24" spans="1:30" ht="236.25" x14ac:dyDescent="0.2">
      <c r="A24" s="175" t="s">
        <v>27</v>
      </c>
      <c r="B24" s="149" t="str">
        <f>VLOOKUP(A24,'criteria 1 Policy 11'!A$2:P$44,16,FALSE)</f>
        <v>Y</v>
      </c>
      <c r="C24" s="149"/>
      <c r="D24" s="12">
        <v>77</v>
      </c>
      <c r="E24" s="8" t="s">
        <v>125</v>
      </c>
      <c r="F24" s="11" t="s">
        <v>126</v>
      </c>
      <c r="G24" s="5" t="s">
        <v>1603</v>
      </c>
      <c r="H24" s="11" t="s">
        <v>127</v>
      </c>
      <c r="I24" s="11">
        <v>496307.57</v>
      </c>
      <c r="J24" s="11">
        <v>268899.7</v>
      </c>
      <c r="K24" s="11">
        <v>0.28983300000000001</v>
      </c>
      <c r="L24" s="31" t="str">
        <f>VLOOKUP(A24,'criteria 1 Policy 11'!A$2:K$44,11,FALSE)</f>
        <v>1.2 Located within a Market Town</v>
      </c>
      <c r="M24" s="27" t="str">
        <f>VLOOKUP(A24,'Criteria 2 open space'!A$2:J$44,10,0)</f>
        <v>2.1 Not within Local Plan zoned recreational open space (i.e. no impact)</v>
      </c>
      <c r="N24" s="31" t="str">
        <f>VLOOKUP(A24,'NCC Highways Criteria 3'!A$2:K$44,11,FALSE)</f>
        <v>3.2 Highway access could be achieved with minimal mitigation</v>
      </c>
      <c r="O24" s="29" t="str">
        <f>VLOOKUP(A24,'Env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4" s="27" t="str">
        <f>VLOOKUP(A24,'criteria 5'!A$2:K$44,11,FALSE)</f>
        <v xml:space="preserve">5.1 The site has no obvious physical constraints </v>
      </c>
      <c r="Q24" s="27" t="str">
        <f>VLOOKUP(A24,'NCC Flood Crit 6'!A$3:J$45,10,FALSE)</f>
        <v xml:space="preserve">6.1 Minimal flood risk and no need for mitigation </v>
      </c>
      <c r="R24" s="27" t="str">
        <f>VLOOKUP(A24,'Design Criteria 7'!A$2:J$44,10,FALSE)</f>
        <v>7.1 The development of the site for housing would have a significant positive effect on the existing form and character of the town</v>
      </c>
      <c r="S24" s="31" t="str">
        <f>VLOOKUP(A24,'Design Criteria 8'!A$2:J$44,10,FALSE)</f>
        <v>8.2 Development of the site would not result in the loss of open space or land which is significant to the character, form or setting of the settlement (e.g. development of LGS land)</v>
      </c>
      <c r="T24" s="21">
        <f>VLOOKUP(A24,'criteria 9'!A$2:L$44,12,FALSE)</f>
        <v>0</v>
      </c>
      <c r="U24" s="27" t="str">
        <f>VLOOKUP(A24,'NCC Archaeology Crit 10'!A$2:J$44,10,FALSE)</f>
        <v>10.1 Site has no archaeology or archaeological activity or the site has had archaeology excavated in advance of current buildings or previous quarrying practices</v>
      </c>
      <c r="V24" s="31" t="str">
        <f>VLOOKUP(A24,'NBRC Crit 11'!A$2:J$44,10,0)</f>
        <v>11.2 Site is within an area of low-moderate potential for biodiversity based on location although certain features may be important and should be retained/enhanced where practicable</v>
      </c>
      <c r="W24" s="29" t="str">
        <f>VLOOKUP(A24,'Env Health Crit 12'!A$2:J$44,10,FALSE)</f>
        <v>12.3 &lt; 100m from any source of noise (trunk road, railway or other major source)</v>
      </c>
      <c r="X24" s="29" t="str">
        <f>VLOOKUP(A24,'Env Health Crit 13'!A$2:N$44,14,FALSE)</f>
        <v xml:space="preserve">13.2 Within the specified consultation zone of a notifiable installation – development however is unlikely to be precluded  </v>
      </c>
      <c r="Y24" s="27" t="str">
        <f>VLOOKUP(A24,'Env Health Crit 14'!A$2:J$44,10,FALSE)</f>
        <v>14.1 Not within Air Quality Management Area</v>
      </c>
      <c r="Z24" s="21" t="str">
        <f>VLOOKUP(A24,'criteria 15'!A$2:K$44,11,FALSE)</f>
        <v xml:space="preserve">5.1 The site has no obvious physical constraints </v>
      </c>
      <c r="AA24" s="27" t="str">
        <f>VLOOKUP(A24,'criteria 16'!A$2:K$44,11,FALSE)</f>
        <v xml:space="preserve">16.1 The site is held by a developer or landowner willing to develop or the site already has planning permission </v>
      </c>
      <c r="AB24" s="21" t="str">
        <f>VLOOKUP(A24,'criteria 17'!A$8:L$44,12,FALSE)</f>
        <v>17.1 Low</v>
      </c>
      <c r="AC24" s="21" t="s">
        <v>1624</v>
      </c>
      <c r="AD24" s="181" t="s">
        <v>1616</v>
      </c>
    </row>
    <row r="25" spans="1:30" ht="236.25" x14ac:dyDescent="0.2">
      <c r="A25" s="175" t="s">
        <v>28</v>
      </c>
      <c r="B25" s="149" t="str">
        <f>VLOOKUP(A25,'criteria 1 Policy 11'!A$2:P$44,16,FALSE)</f>
        <v>Y</v>
      </c>
      <c r="C25" s="149" t="s">
        <v>360</v>
      </c>
      <c r="D25" s="8" t="s">
        <v>128</v>
      </c>
      <c r="E25" s="8" t="s">
        <v>120</v>
      </c>
      <c r="F25" s="11" t="s">
        <v>129</v>
      </c>
      <c r="G25" s="5" t="s">
        <v>1603</v>
      </c>
      <c r="H25" s="11" t="s">
        <v>130</v>
      </c>
      <c r="I25" s="11">
        <v>506214.07</v>
      </c>
      <c r="J25" s="11">
        <v>296308.36</v>
      </c>
      <c r="K25" s="11">
        <v>0.30342200000000003</v>
      </c>
      <c r="L25" s="29" t="str">
        <f>VLOOKUP(A25,'criteria 1 Policy 11'!A$2:K$44,11,FALSE)</f>
        <v>1.4 Located within a Village with a Range of Services</v>
      </c>
      <c r="M25" s="27" t="str">
        <f>VLOOKUP(A25,'Criteria 2 open space'!A$2:J$44,10,0)</f>
        <v>2.1 Not within Local Plan zoned recreational open space (i.e. no impact)</v>
      </c>
      <c r="N25" s="30" t="str">
        <f>VLOOKUP(A25,'NCC Highways Criteria 3'!A$2:K$44,11,FALSE)</f>
        <v>3.4 Highway access is very constrained and would require a very high level of mitigation/ is not possible</v>
      </c>
      <c r="O25" s="29" t="str">
        <f>VLOOKUP(A25,'Env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5" s="21">
        <f>VLOOKUP(A25,'criteria 5'!A$2:K$44,11,FALSE)</f>
        <v>0</v>
      </c>
      <c r="Q25" s="27" t="str">
        <f>VLOOKUP(A25,'NCC Flood Crit 6'!A$3:J$45,10,FALSE)</f>
        <v xml:space="preserve">6.1 Minimal flood risk and no need for mitigation </v>
      </c>
      <c r="R25" s="29" t="str">
        <f>VLOOKUP(A25,'Design Criteria 7'!A$2:J$44,10,FALSE)</f>
        <v>7.3 The development of the site for housing would have a significant negative effect on the form and character of the town but mitigation should be possible</v>
      </c>
      <c r="S25" s="31" t="str">
        <f>VLOOKUP(A25,'Design Criteria 8'!A$2:J$44,10,FALSE)</f>
        <v>8.2 Development of the site would not result in the loss of open space or land which is significant to the character, form or setting of the settlement (e.g. development of LGS land)</v>
      </c>
      <c r="T25" s="21">
        <f>VLOOKUP(A25,'criteria 9'!A$2:L$44,12,FALSE)</f>
        <v>0</v>
      </c>
      <c r="U25" s="27" t="str">
        <f>VLOOKUP(A25,'NCC Archaeology Crit 10'!A$2:J$44,10,FALSE)</f>
        <v>10.1 Site has no archaeology or archaeological activity or the site has had archaeology excavated in advance of current buildings or previous quarrying practices</v>
      </c>
      <c r="V25" s="29" t="str">
        <f>VLOOKUP(A25,'NBRC Crit 11'!A$2:J$44,10,0)</f>
        <v xml:space="preserve">11.3 Site is in an area of moderate to high value/potential for biodiversity in relation to designated wildlife sites and/or records of protected and notable species but mitigation or management plans are place  </v>
      </c>
      <c r="W25" s="58" t="str">
        <f>VLOOKUP(A25,'Env Health Crit 12'!A$2:J$44,10,FALSE)</f>
        <v xml:space="preserve">12.1 &gt; 1km away from any source of noise (trunk road, railway or other major source) </v>
      </c>
      <c r="X25" s="31" t="str">
        <f>VLOOKUP(A25,'Env Health Crit 13'!A$2:N$44,14,FALSE)</f>
        <v>13.1 Not within a specified consultation zone or proximity of a notifiable or permitted installation (Health and Safety Executive, Local Authority and Environment Agency).</v>
      </c>
      <c r="Y25" s="27" t="str">
        <f>VLOOKUP(A25,'Env Health Crit 14'!A$2:J$44,10,FALSE)</f>
        <v>14.1 Not within Air Quality Management Area</v>
      </c>
      <c r="Z25" s="21">
        <f>VLOOKUP(A25,'criteria 15'!A$2:K$44,11,FALSE)</f>
        <v>0</v>
      </c>
      <c r="AA25" s="21">
        <f>VLOOKUP(A25,'criteria 16'!A$2:K$44,11,FALSE)</f>
        <v>0</v>
      </c>
      <c r="AB25" s="21" t="str">
        <f>VLOOKUP(A25,'criteria 17'!A$8:L$44,12,FALSE)</f>
        <v>17.3 High</v>
      </c>
      <c r="AC25" s="21" t="s">
        <v>1624</v>
      </c>
      <c r="AD25" s="181" t="s">
        <v>1617</v>
      </c>
    </row>
    <row r="26" spans="1:30" ht="225" x14ac:dyDescent="0.2">
      <c r="A26" s="175" t="s">
        <v>30</v>
      </c>
      <c r="B26" s="149">
        <f>VLOOKUP(A26,'criteria 1 Policy 11'!A$2:P$44,16,FALSE)</f>
        <v>0</v>
      </c>
      <c r="C26" s="149"/>
      <c r="D26" s="8" t="s">
        <v>134</v>
      </c>
      <c r="E26" s="8" t="s">
        <v>135</v>
      </c>
      <c r="F26" s="11" t="s">
        <v>136</v>
      </c>
      <c r="G26" s="5" t="s">
        <v>1603</v>
      </c>
      <c r="H26" s="11" t="s">
        <v>141</v>
      </c>
      <c r="I26" s="11">
        <v>495068.93</v>
      </c>
      <c r="J26" s="11">
        <v>267111.33</v>
      </c>
      <c r="K26" s="11">
        <v>0.29413099999999998</v>
      </c>
      <c r="L26" s="27" t="str">
        <f>VLOOKUP(A26,'criteria 1 Policy 11'!A$2:K$44,11,FALSE)</f>
        <v>1.1 Located within a Growth Town or within a Sustainable Urban Extension as identified in the Joint Core Strategy</v>
      </c>
      <c r="M26" s="27" t="str">
        <f>VLOOKUP(A26,'Criteria 2 open space'!A$2:J$44,10,0)</f>
        <v>2.1 Not within Local Plan zoned recreational open space (i.e. no impact)</v>
      </c>
      <c r="N26" s="31" t="str">
        <f>VLOOKUP(A26,'NCC Highways Criteria 3'!A$2:K$44,11,FALSE)</f>
        <v>3.2 Highway access could be achieved with minimal mitigation</v>
      </c>
      <c r="O26" s="29" t="str">
        <f>VLOOKUP(A26,'Env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6" s="27" t="str">
        <f>VLOOKUP(A26,'criteria 5'!A$2:K$44,11,FALSE)</f>
        <v xml:space="preserve">5.1 The site has no obvious physical constraints </v>
      </c>
      <c r="Q26" s="27" t="str">
        <f>VLOOKUP(A26,'NCC Flood Crit 6'!A$3:J$45,10,FALSE)</f>
        <v xml:space="preserve">6.1 Minimal flood risk and no need for mitigation </v>
      </c>
      <c r="R26" s="27" t="str">
        <f>VLOOKUP(A26,'Design Criteria 7'!A$2:J$44,10,FALSE)</f>
        <v>7.1 The development of the site for housing would have a significant positive effect on the existing form and character of the town</v>
      </c>
      <c r="S26" s="27" t="str">
        <f>VLOOKUP(A26,'Design Criteria 8'!A$2:J$44,10,FALSE)</f>
        <v>8.1 Development of the site would be positive by creating new open space/public realm</v>
      </c>
      <c r="T26" s="31" t="str">
        <f>VLOOKUP(A26,'criteria 9'!A$2:L$44,12,FALSE)</f>
        <v>9.2 Development would have no effect on any heritage assets</v>
      </c>
      <c r="U26" s="27" t="str">
        <f>VLOOKUP(A26,'NCC Archaeology Crit 10'!A$2:J$44,10,FALSE)</f>
        <v>10.1 Site has no archaeology or archaeological activity or the site has had archaeology excavated in advance of current buildings or previous quarrying practices</v>
      </c>
      <c r="V26" s="29" t="str">
        <f>VLOOKUP(A26,'NBRC Crit 11'!A$2:J$44,10,0)</f>
        <v>11.3 Site is in an area of moderate to high value/potential for biodiversity in relation to designated wildlife sites. Mitigation and/or management plans will probably need to form part of any development proposals</v>
      </c>
      <c r="W26" s="31" t="str">
        <f>VLOOKUP(A26,'Env Health Crit 12'!A$2:J$44,10,FALSE)</f>
        <v>12.2 &gt; 100m but &lt; 1km from any source of noise (trunk road, railway or other major source)</v>
      </c>
      <c r="X26" s="29" t="str">
        <f>VLOOKUP(A26,'Env Health Crit 13'!A$2:N$44,14,FALSE)</f>
        <v xml:space="preserve">13.2 Within the specified consultation zone of a notifiable installation – development however is unlikely to be precluded  </v>
      </c>
      <c r="Y26" s="27" t="str">
        <f>VLOOKUP(A26,'Env Health Crit 14'!A$2:J$44,10,FALSE)</f>
        <v>14.1 Not within Air Quality Management Area</v>
      </c>
      <c r="Z26" s="27" t="str">
        <f>VLOOKUP(A26,'criteria 15'!A$2:K$44,11,FALSE)</f>
        <v xml:space="preserve">15.1 Development would be positive to the existing surrounding residential amenity by removing disruptive features associated with the current use(s) of the site. </v>
      </c>
      <c r="AA26" s="27" t="str">
        <f>VLOOKUP(A26,'criteria 16'!A$2:K$44,11,FALSE)</f>
        <v xml:space="preserve">16.1 The site is held by a developer or landowner willing to develop or the site already has planning permission </v>
      </c>
      <c r="AB26" s="21" t="str">
        <f>VLOOKUP(A26,'criteria 17'!A$8:L$44,12,FALSE)</f>
        <v>17.1 Low</v>
      </c>
      <c r="AC26" s="21" t="s">
        <v>1270</v>
      </c>
      <c r="AD26" s="39" t="s">
        <v>284</v>
      </c>
    </row>
    <row r="27" spans="1:30" ht="236.25" x14ac:dyDescent="0.2">
      <c r="A27" s="175" t="s">
        <v>31</v>
      </c>
      <c r="B27" s="149" t="str">
        <f>VLOOKUP(A27,'criteria 1 Policy 11'!A$2:P$44,16,FALSE)</f>
        <v>Y</v>
      </c>
      <c r="C27" s="149"/>
      <c r="D27" s="8" t="s">
        <v>137</v>
      </c>
      <c r="E27" s="8" t="s">
        <v>138</v>
      </c>
      <c r="F27" s="11" t="s">
        <v>136</v>
      </c>
      <c r="G27" s="5" t="s">
        <v>1603</v>
      </c>
      <c r="H27" s="11" t="s">
        <v>142</v>
      </c>
      <c r="I27" s="11">
        <v>495591.94</v>
      </c>
      <c r="J27" s="11">
        <v>267572.40000000002</v>
      </c>
      <c r="K27" s="11">
        <v>0.38409500000000002</v>
      </c>
      <c r="L27" s="27" t="str">
        <f>VLOOKUP(A27,'criteria 1 Policy 11'!A$2:K$44,11,FALSE)</f>
        <v>1.1 Located within a Growth Town or within a Sustainable Urban Extension as identified in the Joint Core Strategy</v>
      </c>
      <c r="M27" s="27" t="str">
        <f>VLOOKUP(A27,'Criteria 2 open space'!A$2:J$44,10,0)</f>
        <v>2.1 Not within Local Plan zoned recreational open space (i.e. no impact)</v>
      </c>
      <c r="N27" s="31" t="str">
        <f>VLOOKUP(A27,'NCC Highways Criteria 3'!A$2:K$44,11,FALSE)</f>
        <v>3.2 Highway access could be achieved with minimal mitigation</v>
      </c>
      <c r="O27" s="27" t="str">
        <f>VLOOKUP(A27,'Env Health Crit 4'!A$2:J$44,10,FALSE)</f>
        <v>4.1 Unlikely</v>
      </c>
      <c r="P27" s="21">
        <f>VLOOKUP(A27,'criteria 5'!A$2:K$44,11,FALSE)</f>
        <v>0</v>
      </c>
      <c r="Q27" s="31" t="str">
        <f>VLOOKUP(A27,'NCC Flood Crit 6'!A$3:J$45,10,FALSE)</f>
        <v>6.2 Moderate flood risk and will require some mitigation</v>
      </c>
      <c r="R27" s="31" t="str">
        <f>VLOOKUP(A27,'Design Criteria 7'!A$2:J$44,10,FALSE)</f>
        <v>7.2 The development of the site for housing would have a neutral effect on the existing form and character of the town</v>
      </c>
      <c r="S27" s="31" t="str">
        <f>VLOOKUP(A27,'Design Criteria 8'!A$2:J$44,10,FALSE)</f>
        <v>8.2 Development of the site would not result in the loss of open space or land which is significant to the character, form or setting of the settlement (e.g. development of LGS land)</v>
      </c>
      <c r="T27" s="21">
        <f>VLOOKUP(A27,'criteria 9'!A$2:L$44,12,FALSE)</f>
        <v>0</v>
      </c>
      <c r="U27" s="31" t="str">
        <f>VLOOKUP(A27,'NCC Archaeology Crit 10'!A$2:J$44,10,FALSE)</f>
        <v>10.2 No known archaeology or archaeological activity. Site may have some potential for activity but the area has never been archaeologically investigated</v>
      </c>
      <c r="V27" s="31" t="str">
        <f>VLOOKUP(A27,'NBRC Crit 11'!A$2:J$44,10,0)</f>
        <v>11.2 Site is within an area of low-moderate potential for biodiversity based on location although certain features may be important and should be retained/enhanced where practicable</v>
      </c>
      <c r="W27" s="31" t="str">
        <f>VLOOKUP(A27,'Env Health Crit 12'!A$2:J$44,10,FALSE)</f>
        <v>12.2 &gt; 100m but &lt; 1km from any source of noise (trunk road, railway or other major source)</v>
      </c>
      <c r="X27" s="29" t="str">
        <f>VLOOKUP(A27,'Env Health Crit 13'!A$2:N$44,14,FALSE)</f>
        <v xml:space="preserve">13.2 Within the specified consultation zone of a notifiable installation – development however is unlikely to be precluded  </v>
      </c>
      <c r="Y27" s="27" t="str">
        <f>VLOOKUP(A27,'Env Health Crit 14'!A$2:J$44,10,FALSE)</f>
        <v>14.1 Not within Air Quality Management Area</v>
      </c>
      <c r="Z27" s="21">
        <f>VLOOKUP(A27,'criteria 15'!A$2:K$44,11,FALSE)</f>
        <v>0</v>
      </c>
      <c r="AA27" s="27" t="str">
        <f>VLOOKUP(A27,'criteria 16'!A$2:K$44,11,FALSE)</f>
        <v xml:space="preserve">16.1 The site is held by a developer or landowner willing to develop or the site already has planning permission </v>
      </c>
      <c r="AB27" s="21" t="str">
        <f>VLOOKUP(A27,'criteria 17'!A$8:L$44,12,FALSE)</f>
        <v>17.1 Low</v>
      </c>
      <c r="AC27" s="21" t="s">
        <v>1624</v>
      </c>
      <c r="AD27" s="181" t="s">
        <v>1618</v>
      </c>
    </row>
    <row r="28" spans="1:30" ht="180" x14ac:dyDescent="0.2">
      <c r="A28" s="175" t="s">
        <v>32</v>
      </c>
      <c r="B28" s="149" t="str">
        <f>VLOOKUP(A28,'criteria 1 Policy 11'!A$2:P$44,16,FALSE)</f>
        <v>Y</v>
      </c>
      <c r="C28" s="149"/>
      <c r="D28" s="8" t="s">
        <v>139</v>
      </c>
      <c r="E28" s="8" t="s">
        <v>140</v>
      </c>
      <c r="F28" s="11" t="s">
        <v>136</v>
      </c>
      <c r="G28" s="5" t="s">
        <v>1603</v>
      </c>
      <c r="H28" s="11" t="s">
        <v>143</v>
      </c>
      <c r="I28" s="11">
        <v>496208.16</v>
      </c>
      <c r="J28" s="11">
        <v>267072.71999999997</v>
      </c>
      <c r="K28" s="11">
        <v>0.73693699999999995</v>
      </c>
      <c r="L28" s="27" t="str">
        <f>VLOOKUP(A28,'criteria 1 Policy 11'!A$2:K$44,11,FALSE)</f>
        <v>1.1 Located within a Growth Town or within a Sustainable Urban Extension as identified in the Joint Core Strategy</v>
      </c>
      <c r="M28" s="27" t="str">
        <f>VLOOKUP(A28,'Criteria 2 open space'!A$2:J$44,10,0)</f>
        <v>2.1 Not within Local Plan zoned recreational open space (i.e. no impact)</v>
      </c>
      <c r="N28" s="31" t="str">
        <f>VLOOKUP(A28,'NCC Highways Criteria 3'!A$2:K$44,11,FALSE)</f>
        <v>3.2 Highway access could be achieved with minimal mitigation</v>
      </c>
      <c r="O28" s="27" t="str">
        <f>VLOOKUP(A28,'Env Health Crit 4'!A$2:J$44,10,FALSE)</f>
        <v>4.1 Unlikely</v>
      </c>
      <c r="P28" s="21">
        <f>VLOOKUP(A28,'criteria 5'!A$2:K$44,11,FALSE)</f>
        <v>0</v>
      </c>
      <c r="Q28" s="27" t="str">
        <f>VLOOKUP(A28,'NCC Flood Crit 6'!A$3:J$45,10,FALSE)</f>
        <v xml:space="preserve">6.1 Minimal flood risk and no need for mitigation </v>
      </c>
      <c r="R28" s="21">
        <f>VLOOKUP(A28,'Design Criteria 7'!A$2:J$44,10,FALSE)</f>
        <v>0</v>
      </c>
      <c r="S28" s="21">
        <f>VLOOKUP(A28,'Design Criteria 8'!A$2:J$44,10,FALSE)</f>
        <v>0</v>
      </c>
      <c r="T28" s="21">
        <f>VLOOKUP(A28,'criteria 9'!A$2:L$44,12,FALSE)</f>
        <v>0</v>
      </c>
      <c r="U28" s="30" t="str">
        <f>VLOOKUP(A28,'NCC Archaeology Crit 10'!A$2:J$44,10,FALSE)</f>
        <v>10.4 Site has significant archaeological activity such as that it is not considered appropriate for development to take place</v>
      </c>
      <c r="V28" s="31" t="str">
        <f>VLOOKUP(A28,'NBRC Crit 11'!A$2:J$44,10,0)</f>
        <v>11.2 Site is within an area of low-moderate potential for biodiversity based on location although certain features may be important and should be retained/enhanced where practicable</v>
      </c>
      <c r="W28" s="31" t="str">
        <f>VLOOKUP(A28,'Env Health Crit 12'!A$2:J$44,10,FALSE)</f>
        <v>12.2 &gt; 100m but &lt; 1km from any source of noise (trunk road, railway or other major source)</v>
      </c>
      <c r="X28" s="31" t="str">
        <f>VLOOKUP(A28,'Env Health Crit 13'!A$2:N$44,14,FALSE)</f>
        <v>13.1 Not within a specified consultation zone or proximity of a notifiable or permitted installation (Health and Safety Executive, Local Authority and Environment Agency).</v>
      </c>
      <c r="Y28" s="27" t="str">
        <f>VLOOKUP(A28,'Env Health Crit 14'!A$2:J$44,10,FALSE)</f>
        <v>14.1 Not within Air Quality Management Area</v>
      </c>
      <c r="Z28" s="21">
        <f>VLOOKUP(A28,'criteria 15'!A$2:K$44,11,FALSE)</f>
        <v>0</v>
      </c>
      <c r="AA28" s="27" t="str">
        <f>VLOOKUP(A28,'criteria 16'!A$2:K$44,11,FALSE)</f>
        <v xml:space="preserve">16.1 The site is held by a developer or landowner willing to develop or the site already has planning permission </v>
      </c>
      <c r="AB28" s="21" t="str">
        <f>VLOOKUP(A28,'criteria 17'!A$8:L$44,12,FALSE)</f>
        <v>17.1 Low</v>
      </c>
      <c r="AC28" s="21" t="s">
        <v>1624</v>
      </c>
      <c r="AD28" s="181" t="s">
        <v>1619</v>
      </c>
    </row>
    <row r="29" spans="1:30" ht="236.25" x14ac:dyDescent="0.2">
      <c r="A29" s="175" t="s">
        <v>34</v>
      </c>
      <c r="B29" s="149">
        <f>VLOOKUP(A29,'criteria 1 Policy 11'!A$2:P$44,16,FALSE)</f>
        <v>0</v>
      </c>
      <c r="C29" s="149"/>
      <c r="D29" s="8" t="s">
        <v>148</v>
      </c>
      <c r="E29" s="8" t="s">
        <v>149</v>
      </c>
      <c r="F29" s="11" t="s">
        <v>150</v>
      </c>
      <c r="G29" s="5" t="s">
        <v>1602</v>
      </c>
      <c r="H29" s="11" t="s">
        <v>151</v>
      </c>
      <c r="I29" s="11">
        <v>488794.33</v>
      </c>
      <c r="J29" s="11">
        <v>267310.05</v>
      </c>
      <c r="K29" s="11">
        <v>0.73684400000000005</v>
      </c>
      <c r="L29" s="27" t="str">
        <f>VLOOKUP(A29,'criteria 1 Policy 11'!A$2:K$44,11,FALSE)</f>
        <v>1.1 Located within a Growth Town or within a Sustainable Urban Extension as identified in the Joint Core Strategy</v>
      </c>
      <c r="M29" s="27" t="str">
        <f>VLOOKUP(A29,'Criteria 2 open space'!A$2:J$44,10,0)</f>
        <v>2.1 Not within Local Plan zoned recreational open space (i.e. no impact)</v>
      </c>
      <c r="N29" s="27" t="str">
        <f>VLOOKUP(A29,'NCC Highways Criteria 3'!A$2:K$44,11,FALSE)</f>
        <v xml:space="preserve">3.1 There is an existing highway access to the site which would require minimal or no mitigation </v>
      </c>
      <c r="O29" s="29" t="str">
        <f>VLOOKUP(A29,'Env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29" s="27" t="str">
        <f>VLOOKUP(A29,'criteria 5'!A$2:K$44,11,FALSE)</f>
        <v xml:space="preserve">5.1 The site has no obvious physical constraints </v>
      </c>
      <c r="Q29" s="31" t="str">
        <f>VLOOKUP(A29,'NCC Flood Crit 6'!A$3:J$45,10,FALSE)</f>
        <v>6.2 Moderate flood risk and will require some mitigation</v>
      </c>
      <c r="R29" s="31" t="str">
        <f>VLOOKUP(A29,'Design Criteria 7'!A$2:J$44,10,FALSE)</f>
        <v>7.2 The development of the site for housing would have a neutral effect on the existing form and character of the town</v>
      </c>
      <c r="S29" s="31" t="str">
        <f>VLOOKUP(A29,'Design Criteria 8'!A$2:J$44,10,FALSE)</f>
        <v>8.2 Development of the site would not result in the loss of open space or land which is significant to the character, form or setting of the settlement (e.g. development of LGS land)</v>
      </c>
      <c r="T29" s="31" t="str">
        <f>VLOOKUP(A29,'criteria 9'!A$2:L$44,12,FALSE)</f>
        <v>9.2 Development would have no effect on any heritage assets</v>
      </c>
      <c r="U29" s="27" t="str">
        <f>VLOOKUP(A29,'NCC Archaeology Crit 10'!A$2:J$44,10,FALSE)</f>
        <v>10.1 Site has no archaeology or archaeological activity or the site has had archaeology excavated in advance of current buildings or previous quarrying practices</v>
      </c>
      <c r="V29" s="31" t="str">
        <f>VLOOKUP(A29,'NBRC Crit 11'!A$2:J$44,10,0)</f>
        <v>11.2 Site is within an area of low-moderate potential for biodiversity based on location although certain features may be important and should be retained/enhanced where practicable</v>
      </c>
      <c r="W29" s="31" t="str">
        <f>VLOOKUP(A29,'Env Health Crit 12'!A$2:J$44,10,FALSE)</f>
        <v>12.2 &gt; 100m but &lt; 1km from any source of noise (trunk road, railway or other major source)</v>
      </c>
      <c r="X29" s="29" t="str">
        <f>VLOOKUP(A29,'Env Health Crit 13'!A$2:N$44,14,FALSE)</f>
        <v xml:space="preserve">13.2 Within the specified consultation zone of a notifiable installation – development however is unlikely to be precluded  </v>
      </c>
      <c r="Y29" s="27" t="str">
        <f>VLOOKUP(A29,'Env Health Crit 14'!A$2:J$44,10,FALSE)</f>
        <v>14.1 Not within Air Quality Management Area</v>
      </c>
      <c r="Z29" s="27" t="str">
        <f>VLOOKUP(A29,'criteria 15'!A$2:K$44,11,FALSE)</f>
        <v>15.2 The site is within a predominantly residential area and therefore likely to have good residential amenity</v>
      </c>
      <c r="AA29" s="27" t="str">
        <f>VLOOKUP(A29,'criteria 16'!A$2:K$44,11,FALSE)</f>
        <v xml:space="preserve">16.1 The site is held by a developer or landowner willing to develop or the site already has planning permission </v>
      </c>
      <c r="AB29" s="21" t="str">
        <f>VLOOKUP(A29,'criteria 17'!A$8:L$44,12,FALSE)</f>
        <v>17.1 Low</v>
      </c>
      <c r="AC29" s="21" t="s">
        <v>1270</v>
      </c>
      <c r="AD29" s="39" t="s">
        <v>284</v>
      </c>
    </row>
    <row r="30" spans="1:30" ht="236.25" x14ac:dyDescent="0.2">
      <c r="A30" s="175" t="s">
        <v>35</v>
      </c>
      <c r="B30" s="149">
        <f>VLOOKUP(A30,'criteria 1 Policy 11'!A$2:P$44,16,FALSE)</f>
        <v>0</v>
      </c>
      <c r="C30" s="149" t="s">
        <v>360</v>
      </c>
      <c r="D30" s="8" t="s">
        <v>152</v>
      </c>
      <c r="E30" s="8" t="s">
        <v>153</v>
      </c>
      <c r="F30" s="11" t="s">
        <v>150</v>
      </c>
      <c r="G30" s="5" t="s">
        <v>1602</v>
      </c>
      <c r="H30" s="11" t="s">
        <v>154</v>
      </c>
      <c r="I30" s="11">
        <v>488274.32</v>
      </c>
      <c r="J30" s="11">
        <v>266723.45</v>
      </c>
      <c r="K30" s="11">
        <v>0.375162</v>
      </c>
      <c r="L30" s="27" t="str">
        <f>VLOOKUP(A30,'criteria 1 Policy 11'!A$2:K$44,11,FALSE)</f>
        <v>1.1 Located within a Growth Town or within a Sustainable Urban Extension as identified in the Joint Core Strategy</v>
      </c>
      <c r="M30" s="27" t="str">
        <f>VLOOKUP(A30,'Criteria 2 open space'!A$2:J$44,10,0)</f>
        <v>2.1 Not within Local Plan zoned recreational open space (i.e. no impact)</v>
      </c>
      <c r="N30" s="30" t="str">
        <f>VLOOKUP(A30,'NCC Highways Criteria 3'!A$2:K$44,11,FALSE)</f>
        <v>3.4 Highway access is very constrained and would require a very high level of mitigation/ is not possible</v>
      </c>
      <c r="O30" s="29" t="str">
        <f>VLOOKUP(A30,'Env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0" s="27" t="str">
        <f>VLOOKUP(A30,'criteria 5'!A$2:K$44,11,FALSE)</f>
        <v xml:space="preserve">5.1 The site has no obvious physical constraints </v>
      </c>
      <c r="Q30" s="27" t="str">
        <f>VLOOKUP(A30,'NCC Flood Crit 6'!A$3:J$45,10,FALSE)</f>
        <v xml:space="preserve">6.1 Minimal flood risk and no need for mitigation </v>
      </c>
      <c r="R30" s="31" t="str">
        <f>VLOOKUP(A30,'Design Criteria 7'!A$2:J$44,10,FALSE)</f>
        <v>7.2 The development of the site for housing would have a neutral effect on the existing form and character of the town</v>
      </c>
      <c r="S30" s="31" t="str">
        <f>VLOOKUP(A30,'Design Criteria 8'!A$2:J$44,10,FALSE)</f>
        <v>8.2 Development of the site would not result in the loss of open space or land which is significant to the character, form or setting of the settlement (e.g. development of LGS land)</v>
      </c>
      <c r="T30" s="31" t="str">
        <f>VLOOKUP(A30,'criteria 9'!A$2:L$44,12,FALSE)</f>
        <v>9.2 Development would have no effect on any heritage assets</v>
      </c>
      <c r="U30" s="27" t="str">
        <f>VLOOKUP(A30,'NCC Archaeology Crit 10'!A$2:J$44,10,FALSE)</f>
        <v>10.1 Site has no archaeology or archaeological activity or the site has had archaeology excavated in advance of current buildings or previous quarrying practices</v>
      </c>
      <c r="V30" s="31" t="str">
        <f>VLOOKUP(A30,'NBRC Crit 11'!A$2:J$44,10,0)</f>
        <v>11.1 The site location contains no nearby designated or potential wildlife site</v>
      </c>
      <c r="W30" s="31" t="str">
        <f>VLOOKUP(A30,'Env Health Crit 12'!A$2:J$44,10,FALSE)</f>
        <v>12.2 &gt; 100m but &lt; 1km from any source of noise (trunk road, railway or other major source)</v>
      </c>
      <c r="X30" s="29" t="str">
        <f>VLOOKUP(A30,'Env Health Crit 13'!A$2:N$44,14,FALSE)</f>
        <v xml:space="preserve">13.2 Within the specified consultation zone of a notifiable installation – development however is unlikely to be precluded  </v>
      </c>
      <c r="Y30" s="27" t="str">
        <f>VLOOKUP(A30,'Env Health Crit 14'!A$2:J$44,10,FALSE)</f>
        <v>14.1 Not within Air Quality Management Area</v>
      </c>
      <c r="Z30" s="27" t="str">
        <f>VLOOKUP(A30,'criteria 15'!A$2:K$44,11,FALSE)</f>
        <v>15.2 The site is within a predominantly residential area and therefore likely to have good residential amenity</v>
      </c>
      <c r="AA30" s="27" t="str">
        <f>VLOOKUP(A30,'criteria 16'!A$2:K$44,11,FALSE)</f>
        <v xml:space="preserve">16.1 The site is held by a developer or landowner willing to develop or the site already has planning permission </v>
      </c>
      <c r="AB30" s="21" t="str">
        <f>VLOOKUP(A30,'criteria 17'!A$8:L$44,12,FALSE)</f>
        <v>17.1 Low</v>
      </c>
      <c r="AC30" s="21" t="s">
        <v>1270</v>
      </c>
      <c r="AD30" s="39" t="s">
        <v>284</v>
      </c>
    </row>
    <row r="31" spans="1:30" ht="236.25" x14ac:dyDescent="0.2">
      <c r="A31" s="175" t="s">
        <v>36</v>
      </c>
      <c r="B31" s="149">
        <f>VLOOKUP(A31,'criteria 1 Policy 11'!A$2:P$44,16,FALSE)</f>
        <v>0</v>
      </c>
      <c r="C31" s="149" t="s">
        <v>360</v>
      </c>
      <c r="D31" s="8" t="s">
        <v>155</v>
      </c>
      <c r="E31" s="8" t="s">
        <v>156</v>
      </c>
      <c r="F31" s="11" t="s">
        <v>150</v>
      </c>
      <c r="G31" s="5" t="s">
        <v>1602</v>
      </c>
      <c r="H31" s="11" t="s">
        <v>157</v>
      </c>
      <c r="I31" s="11">
        <v>488406.05</v>
      </c>
      <c r="J31" s="11">
        <v>267919.84999999998</v>
      </c>
      <c r="K31" s="11">
        <v>0.54935400000000001</v>
      </c>
      <c r="L31" s="27" t="str">
        <f>VLOOKUP(A31,'criteria 1 Policy 11'!A$2:K$44,11,FALSE)</f>
        <v>1.1 Located within a Growth Town or within a Sustainable Urban Extension as identified in the Joint Core Strategy</v>
      </c>
      <c r="M31" s="27" t="str">
        <f>VLOOKUP(A31,'Criteria 2 open space'!A$2:J$44,10,0)</f>
        <v>2.1 Not within Local Plan zoned recreational open space (i.e. no impact)</v>
      </c>
      <c r="N31" s="29" t="str">
        <f>VLOOKUP(A31,'NCC Highways Criteria 3'!A$2:K$44,11,FALSE)</f>
        <v xml:space="preserve">3.3 Highway access is constrained but could be achieved with mitigation </v>
      </c>
      <c r="O31" s="29" t="str">
        <f>VLOOKUP(A31,'Env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1" s="31" t="str">
        <f>VLOOKUP(A31,'criteria 5'!A$2:K$44,11,FALSE)</f>
        <v>5.2 The site has physical constraints that can be mitigated (e.g. TPOS, existing buildings)</v>
      </c>
      <c r="Q31" s="27" t="str">
        <f>VLOOKUP(A31,'NCC Flood Crit 6'!A$3:J$45,10,FALSE)</f>
        <v xml:space="preserve">6.1 Minimal flood risk and no need for mitigation </v>
      </c>
      <c r="R31" s="31" t="str">
        <f>VLOOKUP(A31,'Design Criteria 7'!A$2:J$44,10,FALSE)</f>
        <v>7.2 The development of the site for housing would have a neutral effect on the existing form and character of the town</v>
      </c>
      <c r="S31" s="31" t="str">
        <f>VLOOKUP(A31,'Design Criteria 8'!A$2:J$44,10,FALSE)</f>
        <v>8.2 Development of the site would not result in the loss of open space or land which is significant to the character, form or setting of the settlement (e.g. development of LGS land)</v>
      </c>
      <c r="T31" s="31" t="str">
        <f>VLOOKUP(A31,'criteria 9'!A$2:L$44,12,FALSE)</f>
        <v>9.2 Development would have no effect on any heritage assets</v>
      </c>
      <c r="U31" s="30" t="str">
        <f>VLOOKUP(A31,'NCC Archaeology Crit 10'!A$2:J$44,10,FALSE)</f>
        <v>10.2 No known archaeology or archaeological activity. Site may have some potential for activity but the area has never been archaeologically investigated</v>
      </c>
      <c r="V31" s="31" t="str">
        <f>VLOOKUP(A31,'NBRC Crit 11'!A$2:J$44,10,0)</f>
        <v>11.1 The site location contains no nearby designated or potential wildlife site</v>
      </c>
      <c r="W31" s="58" t="str">
        <f>VLOOKUP(A31,'Env Health Crit 12'!A$2:J$44,10,FALSE)</f>
        <v xml:space="preserve">12.1 &gt; 1km away from any source of noise (trunk road, railway or other major source) </v>
      </c>
      <c r="X31" s="29" t="str">
        <f>VLOOKUP(A31,'Env Health Crit 13'!A$2:N$44,14,FALSE)</f>
        <v xml:space="preserve">13.2 Within the specified consultation zone of a notifiable installation – development however is unlikely to be precluded  </v>
      </c>
      <c r="Y31" s="27" t="str">
        <f>VLOOKUP(A31,'Env Health Crit 14'!A$2:J$44,10,FALSE)</f>
        <v>14.1 Not within Air Quality Management Area</v>
      </c>
      <c r="Z31" s="27" t="str">
        <f>VLOOKUP(A31,'criteria 15'!A$2:K$44,11,FALSE)</f>
        <v>15.2 The site is within a predominantly residential area and therefore likely to have good residential amenity</v>
      </c>
      <c r="AA31" s="27" t="str">
        <f>VLOOKUP(A31,'criteria 16'!A$2:K$44,11,FALSE)</f>
        <v xml:space="preserve">16.1 The site is held by a developer or landowner willing to develop or the site already has planning permission </v>
      </c>
      <c r="AB31" s="21" t="str">
        <f>VLOOKUP(A31,'criteria 17'!A$8:L$44,12,FALSE)</f>
        <v>17.1 Low</v>
      </c>
      <c r="AC31" s="21" t="s">
        <v>360</v>
      </c>
      <c r="AD31" s="39" t="s">
        <v>284</v>
      </c>
    </row>
    <row r="32" spans="1:30" ht="236.25" x14ac:dyDescent="0.2">
      <c r="A32" s="175" t="s">
        <v>37</v>
      </c>
      <c r="B32" s="149" t="str">
        <f>VLOOKUP(A32,'criteria 1 Policy 11'!A$2:P$44,16,FALSE)</f>
        <v>Y</v>
      </c>
      <c r="C32" s="149"/>
      <c r="D32" s="8" t="s">
        <v>158</v>
      </c>
      <c r="E32" s="8" t="s">
        <v>159</v>
      </c>
      <c r="F32" s="11" t="s">
        <v>150</v>
      </c>
      <c r="G32" s="5" t="s">
        <v>1602</v>
      </c>
      <c r="H32" s="11" t="s">
        <v>162</v>
      </c>
      <c r="I32" s="11">
        <v>489738.89</v>
      </c>
      <c r="J32" s="11">
        <v>268548.96999999997</v>
      </c>
      <c r="K32" s="11">
        <v>1.13853</v>
      </c>
      <c r="L32" s="27" t="str">
        <f>VLOOKUP(A32,'criteria 1 Policy 11'!A$2:K$44,11,FALSE)</f>
        <v>1.1 Located within a Growth Town or within a Sustainable Urban Extension as identified in the Joint Core Strategy</v>
      </c>
      <c r="M32" s="27" t="str">
        <f>VLOOKUP(A32,'Criteria 2 open space'!A$2:J$44,10,0)</f>
        <v>2.1 Not within Local Plan zoned recreational open space (i.e. no impact)</v>
      </c>
      <c r="N32" s="29" t="str">
        <f>VLOOKUP(A32,'NCC Highways Criteria 3'!A$2:K$44,11,FALSE)</f>
        <v xml:space="preserve">3.3 Highway access is constrained but could be achieved with mitigation </v>
      </c>
      <c r="O32" s="29" t="str">
        <f>VLOOKUP(A32,'Env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2" s="21">
        <f>VLOOKUP(A32,'criteria 5'!A$2:K$44,11,FALSE)</f>
        <v>0</v>
      </c>
      <c r="Q32" s="27" t="str">
        <f>VLOOKUP(A32,'NCC Flood Crit 6'!A$3:J$45,10,FALSE)</f>
        <v xml:space="preserve">6.1 Minimal flood risk and no need for mitigation </v>
      </c>
      <c r="R32" s="27" t="str">
        <f>VLOOKUP(A32,'Design Criteria 7'!A$2:J$44,10,FALSE)</f>
        <v>7.1 The development of the site for housing would have a significant positive effect on the existing form and character of the town</v>
      </c>
      <c r="S32" s="31" t="str">
        <f>VLOOKUP(A32,'Design Criteria 8'!A$2:J$44,10,FALSE)</f>
        <v>8.2 Development of the site would not result in the loss of open space or land which is significant to the character, form or setting of the settlement (e.g. development of LGS land)</v>
      </c>
      <c r="T32" s="31" t="str">
        <f>VLOOKUP(A32,'criteria 9'!A$2:L$44,12,FALSE)</f>
        <v>9.2 Development would have no effect on any heritage assets</v>
      </c>
      <c r="U32" s="27" t="str">
        <f>VLOOKUP(A32,'NCC Archaeology Crit 10'!A$2:J$44,10,FALSE)</f>
        <v>10.1 Site has no archaeology or archaeological activity or the site has had archaeology excavated in advance of current buildings or previous quarrying practices</v>
      </c>
      <c r="V32" s="31" t="str">
        <f>VLOOKUP(A32,'NBRC Crit 11'!A$2:J$44,10,0)</f>
        <v>11.2 Site is within an area of low-moderate potential for biodiversity based on location although certain features may be important and should be retained/enhanced where practicable</v>
      </c>
      <c r="W32" s="31" t="str">
        <f>VLOOKUP(A32,'Env Health Crit 12'!A$2:J$44,10,FALSE)</f>
        <v>12.2 &gt; 100m but &lt; 1km from any source of noise (trunk road, railway or other major source)</v>
      </c>
      <c r="X32" s="21">
        <f>VLOOKUP(A32,'Env Health Crit 13'!A$2:N$44,14,FALSE)</f>
        <v>0</v>
      </c>
      <c r="Y32" s="27" t="str">
        <f>VLOOKUP(A32,'Env Health Crit 14'!A$2:J$44,10,FALSE)</f>
        <v>14.1 Not within Air Quality Management Area</v>
      </c>
      <c r="Z32" s="21">
        <f>VLOOKUP(A32,'criteria 15'!A$2:K$44,11,FALSE)</f>
        <v>0</v>
      </c>
      <c r="AA32" s="21" t="str">
        <f>VLOOKUP(A32,'criteria 16'!A$2:K$44,11,FALSE)</f>
        <v xml:space="preserve">16.1 The site is held by a developer or landowner willing to develop or the site already has planning permission </v>
      </c>
      <c r="AB32" s="21" t="str">
        <f>VLOOKUP(A32,'criteria 17'!A$8:L$44,12,FALSE)</f>
        <v>17.1 Low</v>
      </c>
      <c r="AC32" s="21" t="s">
        <v>1624</v>
      </c>
      <c r="AD32" s="181" t="s">
        <v>1589</v>
      </c>
    </row>
    <row r="33" spans="1:30" ht="236.25" x14ac:dyDescent="0.2">
      <c r="A33" s="175" t="s">
        <v>39</v>
      </c>
      <c r="B33" s="149" t="str">
        <f>VLOOKUP(A33,'criteria 1 Policy 11'!A$2:P$44,16,FALSE)</f>
        <v>Y</v>
      </c>
      <c r="C33" s="149"/>
      <c r="D33" s="8" t="s">
        <v>164</v>
      </c>
      <c r="E33" s="8" t="s">
        <v>165</v>
      </c>
      <c r="F33" s="11" t="s">
        <v>150</v>
      </c>
      <c r="G33" s="5" t="s">
        <v>1602</v>
      </c>
      <c r="H33" s="11" t="s">
        <v>166</v>
      </c>
      <c r="I33" s="11">
        <v>488882.73</v>
      </c>
      <c r="J33" s="11">
        <v>267926.53000000003</v>
      </c>
      <c r="K33" s="11">
        <v>3.1223700000000001</v>
      </c>
      <c r="L33" s="27" t="str">
        <f>VLOOKUP(A33,'criteria 1 Policy 11'!A$2:K$44,11,FALSE)</f>
        <v>1.1 Located within a Growth Town or within a Sustainable Urban Extension as identified in the Joint Core Strategy</v>
      </c>
      <c r="M33" s="27" t="str">
        <f>VLOOKUP(A33,'Criteria 2 open space'!A$2:J$44,10,0)</f>
        <v>2.1 Not within Local Plan zoned recreational open space (i.e. no impact)</v>
      </c>
      <c r="N33" s="31" t="str">
        <f>VLOOKUP(A33,'NCC Highways Criteria 3'!A$2:K$44,11,FALSE)</f>
        <v>3.2 Highway access could be achieved with minimal mitigation</v>
      </c>
      <c r="O33" s="29" t="str">
        <f>VLOOKUP(A33,'Env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3" s="21">
        <f>VLOOKUP(A33,'criteria 5'!A$2:K$44,11,FALSE)</f>
        <v>0</v>
      </c>
      <c r="Q33" s="31" t="str">
        <f>VLOOKUP(A33,'NCC Flood Crit 6'!A$3:J$45,10,FALSE)</f>
        <v>6.2 Moderate flood risk and will require some mitigation</v>
      </c>
      <c r="R33" s="27" t="str">
        <f>VLOOKUP(A33,'Design Criteria 7'!A$2:J$44,10,FALSE)</f>
        <v>7.1 The development of the site for housing would have a significant positive effect on the existing form and character of the town</v>
      </c>
      <c r="S33" s="31" t="str">
        <f>VLOOKUP(A33,'Design Criteria 8'!A$2:J$44,10,FALSE)</f>
        <v>8.2 Development of the site would not result in the loss of open space or land which is significant to the character, form or setting of the settlement (e.g. development of LGS land)</v>
      </c>
      <c r="T33" s="31" t="str">
        <f>VLOOKUP(A33,'criteria 9'!A$2:L$44,12,FALSE)</f>
        <v>9.2 Development would have no effect on any heritage assets</v>
      </c>
      <c r="U33" s="29" t="str">
        <f>VLOOKUP(A33,'NCC Archaeology Crit 10'!A$2:J$44,10,FALSE)</f>
        <v>10.3 Site has real potential for archaeology due to any visual features found on the land (E.g. cropmarks, significant artefact finds etc.)</v>
      </c>
      <c r="V33" s="31" t="str">
        <f>VLOOKUP(A33,'NBRC Crit 11'!A$2:J$44,10,0)</f>
        <v>11.2 Site is within an area of low-moderate potential for biodiversity based on location although certain features may be important and should be retained/enhanced where practicable</v>
      </c>
      <c r="W33" s="31" t="str">
        <f>VLOOKUP(A33,'Env Health Crit 12'!A$2:J$44,10,FALSE)</f>
        <v>12.2 &gt; 100m but &lt; 1km from any source of noise (trunk road, railway or other major source)</v>
      </c>
      <c r="X33" s="21">
        <f>VLOOKUP(A33,'Env Health Crit 13'!A$2:N$44,14,FALSE)</f>
        <v>0</v>
      </c>
      <c r="Y33" s="27" t="str">
        <f>VLOOKUP(A33,'Env Health Crit 14'!A$2:J$44,10,FALSE)</f>
        <v>14.1 Not within Air Quality Management Area</v>
      </c>
      <c r="Z33" s="21">
        <f>VLOOKUP(A33,'criteria 15'!A$2:K$44,11,FALSE)</f>
        <v>0</v>
      </c>
      <c r="AA33" s="21">
        <f>VLOOKUP(A33,'criteria 16'!A$2:K$44,11,FALSE)</f>
        <v>0</v>
      </c>
      <c r="AB33" s="21" t="str">
        <f>VLOOKUP(A33,'criteria 17'!A$8:L$44,12,FALSE)</f>
        <v>17.1 Low</v>
      </c>
      <c r="AC33" s="21" t="s">
        <v>1624</v>
      </c>
      <c r="AD33" s="182" t="s">
        <v>1590</v>
      </c>
    </row>
    <row r="34" spans="1:30" ht="236.25" x14ac:dyDescent="0.2">
      <c r="A34" s="175" t="s">
        <v>40</v>
      </c>
      <c r="B34" s="149" t="str">
        <f>VLOOKUP(A34,'criteria 1 Policy 11'!A$2:P$44,16,FALSE)</f>
        <v>Y</v>
      </c>
      <c r="C34" s="149"/>
      <c r="D34" s="8" t="s">
        <v>167</v>
      </c>
      <c r="E34" s="8" t="s">
        <v>168</v>
      </c>
      <c r="F34" s="11" t="s">
        <v>150</v>
      </c>
      <c r="G34" s="5" t="s">
        <v>1602</v>
      </c>
      <c r="H34" s="11" t="s">
        <v>169</v>
      </c>
      <c r="I34" s="11">
        <v>489353.2</v>
      </c>
      <c r="J34" s="11">
        <v>267916.62</v>
      </c>
      <c r="K34" s="11">
        <v>0.45309300000000002</v>
      </c>
      <c r="L34" s="27" t="str">
        <f>VLOOKUP(A34,'criteria 1 Policy 11'!A$2:K$44,11,FALSE)</f>
        <v>1.1 Located within a Growth Town or within a Sustainable Urban Extension as identified in the Joint Core Strategy</v>
      </c>
      <c r="M34" s="27" t="str">
        <f>VLOOKUP(A34,'Criteria 2 open space'!A$2:J$44,10,0)</f>
        <v>2.1 Not within Local Plan zoned recreational open space (i.e. no impact)</v>
      </c>
      <c r="N34" s="31" t="str">
        <f>VLOOKUP(A34,'NCC Highways Criteria 3'!A$2:K$44,11,FALSE)</f>
        <v>3.2 Highway access could be achieved with minimal mitigation</v>
      </c>
      <c r="O34" s="29" t="str">
        <f>VLOOKUP(A34,'Env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4" s="21">
        <f>VLOOKUP(A34,'criteria 5'!A$2:K$44,11,FALSE)</f>
        <v>0</v>
      </c>
      <c r="Q34" s="31" t="str">
        <f>VLOOKUP(A34,'NCC Flood Crit 6'!A$3:J$45,10,FALSE)</f>
        <v>6.2 Moderate flood risk and will require some mitigation</v>
      </c>
      <c r="R34" s="31" t="str">
        <f>VLOOKUP(A34,'Design Criteria 7'!A$2:J$44,10,FALSE)</f>
        <v>7.2 The development of the site for housing would have a neutral effect on the existing form and character of the town</v>
      </c>
      <c r="S34" s="31" t="str">
        <f>VLOOKUP(A34,'Design Criteria 8'!A$2:J$44,10,FALSE)</f>
        <v>8.2 Development of the site would not result in the loss of open space or land which is significant to the character, form or setting of the settlement (e.g. development of LGS land)</v>
      </c>
      <c r="T34" s="31" t="str">
        <f>VLOOKUP(A34,'criteria 9'!A$2:L$44,12,FALSE)</f>
        <v>9.2 Development would have no effect on any heritage assets</v>
      </c>
      <c r="U34" s="31" t="str">
        <f>VLOOKUP(A34,'NCC Archaeology Crit 10'!A$2:J$44,10,FALSE)</f>
        <v>10.2 No known archaeology or archaeological activity. Site may have some potential for activity but the area has never been archaeologically investigated</v>
      </c>
      <c r="V34" s="31" t="str">
        <f>VLOOKUP(A34,'NBRC Crit 11'!A$2:J$44,10,0)</f>
        <v>11.2 Site is within an area of low-moderate potential for biodiversity based on location although certain features may be important and should be retained/enhanced where practicable</v>
      </c>
      <c r="W34" s="31" t="str">
        <f>VLOOKUP(A34,'Env Health Crit 12'!A$2:J$44,10,FALSE)</f>
        <v>12.2 &gt; 100m but &lt; 1km from any source of noise (trunk road, railway or other major source)</v>
      </c>
      <c r="X34" s="21">
        <f>VLOOKUP(A34,'Env Health Crit 13'!A$2:N$44,14,FALSE)</f>
        <v>0</v>
      </c>
      <c r="Y34" s="27" t="str">
        <f>VLOOKUP(A34,'Env Health Crit 14'!A$2:J$44,10,FALSE)</f>
        <v>14.1 Not within Air Quality Management Area</v>
      </c>
      <c r="Z34" s="21">
        <f>VLOOKUP(A34,'criteria 15'!A$2:K$44,11,FALSE)</f>
        <v>0</v>
      </c>
      <c r="AA34" s="21">
        <f>VLOOKUP(A34,'criteria 16'!A$2:K$44,11,FALSE)</f>
        <v>0</v>
      </c>
      <c r="AB34" s="21" t="str">
        <f>VLOOKUP(A34,'criteria 17'!A$8:L$44,12,FALSE)</f>
        <v>17.1 Low</v>
      </c>
      <c r="AC34" s="21" t="s">
        <v>1624</v>
      </c>
      <c r="AD34" s="181" t="s">
        <v>1620</v>
      </c>
    </row>
    <row r="35" spans="1:30" ht="236.25" x14ac:dyDescent="0.2">
      <c r="A35" s="175" t="s">
        <v>41</v>
      </c>
      <c r="B35" s="149" t="str">
        <f>VLOOKUP(A35,'criteria 1 Policy 11'!A$2:P$44,16,FALSE)</f>
        <v>Y</v>
      </c>
      <c r="C35" s="149"/>
      <c r="D35" s="8" t="s">
        <v>170</v>
      </c>
      <c r="E35" s="8" t="s">
        <v>171</v>
      </c>
      <c r="F35" s="11" t="s">
        <v>150</v>
      </c>
      <c r="G35" s="5" t="s">
        <v>1602</v>
      </c>
      <c r="H35" s="11" t="s">
        <v>172</v>
      </c>
      <c r="I35" s="11">
        <v>490181.41</v>
      </c>
      <c r="J35" s="11">
        <v>268930.89</v>
      </c>
      <c r="K35" s="11">
        <v>10.8758</v>
      </c>
      <c r="L35" s="27" t="str">
        <f>VLOOKUP(A35,'criteria 1 Policy 11'!A$2:K$44,11,FALSE)</f>
        <v>1.1 Located within a Growth Town or within a Sustainable Urban Extension as identified in the Joint Core Strategy</v>
      </c>
      <c r="M35" s="27" t="str">
        <f>VLOOKUP(A35,'Criteria 2 open space'!A$2:J$44,10,0)</f>
        <v>2.1 Not within Local Plan zoned recreational open space (i.e. no impact)</v>
      </c>
      <c r="N35" s="31" t="str">
        <f>VLOOKUP(A35,'NCC Highways Criteria 3'!A$2:K$44,11,FALSE)</f>
        <v>3.2 Highway access could be achieved with minimal mitigation</v>
      </c>
      <c r="O35" s="29" t="str">
        <f>VLOOKUP(A35,'Env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5" s="21">
        <f>VLOOKUP(A35,'criteria 5'!A$2:K$44,11,FALSE)</f>
        <v>0</v>
      </c>
      <c r="Q35" s="31" t="str">
        <f>VLOOKUP(A35,'NCC Flood Crit 6'!A$3:J$45,10,FALSE)</f>
        <v>6.2 Moderate flood risk and will require some mitigation</v>
      </c>
      <c r="R35" s="27" t="str">
        <f>VLOOKUP(A35,'Design Criteria 7'!A$2:J$44,10,FALSE)</f>
        <v>7.1 The development of the site for housing would have a significant positive effect on the existing form and character of the town</v>
      </c>
      <c r="S35" s="31" t="str">
        <f>VLOOKUP(A35,'Design Criteria 8'!A$2:J$44,10,FALSE)</f>
        <v>8.2 Development of the site would not result in the loss of open space or land which is significant to the character, form or setting of the settlement (e.g. development of LGS land)</v>
      </c>
      <c r="T35" s="31" t="str">
        <f>VLOOKUP(A35,'criteria 9'!A$2:L$44,12,FALSE)</f>
        <v>9.2 Development would have no effect on any heritage assets</v>
      </c>
      <c r="U35" s="27" t="str">
        <f>VLOOKUP(A35,'NCC Archaeology Crit 10'!A$2:J$44,10,FALSE)</f>
        <v>10.1 Site has no archaeology or archaeological activity or the site has had archaeology excavated in advance of current buildings or previous quarrying practices</v>
      </c>
      <c r="V35" s="29" t="str">
        <f>VLOOKUP(A35,'NBRC Crit 11'!A$2:J$44,10,0)</f>
        <v>11.2 Site is within an area of low-moderate potential for biodiversity based on location although certain features may be important and should be retained/enhanced where practicable</v>
      </c>
      <c r="W35" s="29" t="str">
        <f>VLOOKUP(A35,'Env Health Crit 12'!A$2:J$44,10,FALSE)</f>
        <v>12.3 &lt; 100m from any source of noise (trunk road, railway or other major source)</v>
      </c>
      <c r="X35" s="21">
        <f>VLOOKUP(A35,'Env Health Crit 13'!A$2:N$44,14,FALSE)</f>
        <v>0</v>
      </c>
      <c r="Y35" s="27" t="str">
        <f>VLOOKUP(A35,'Env Health Crit 14'!A$2:J$44,10,FALSE)</f>
        <v>14.1 Not within Air Quality Management Area</v>
      </c>
      <c r="Z35" s="21">
        <f>VLOOKUP(A35,'criteria 15'!A$2:K$44,11,FALSE)</f>
        <v>0</v>
      </c>
      <c r="AA35" s="21">
        <f>VLOOKUP(A35,'criteria 16'!A$2:K$44,11,FALSE)</f>
        <v>0</v>
      </c>
      <c r="AB35" s="21" t="str">
        <f>VLOOKUP(A35,'criteria 17'!A$8:L$44,12,FALSE)</f>
        <v>17.1 Low</v>
      </c>
      <c r="AC35" s="21" t="s">
        <v>1624</v>
      </c>
      <c r="AD35" s="181" t="s">
        <v>1621</v>
      </c>
    </row>
    <row r="36" spans="1:30" ht="236.25" x14ac:dyDescent="0.2">
      <c r="A36" s="175" t="s">
        <v>42</v>
      </c>
      <c r="B36" s="149" t="str">
        <f>VLOOKUP(A36,'criteria 1 Policy 11'!A$2:P$44,16,FALSE)</f>
        <v>Y</v>
      </c>
      <c r="C36" s="149"/>
      <c r="D36" s="8" t="s">
        <v>173</v>
      </c>
      <c r="E36" s="8" t="s">
        <v>174</v>
      </c>
      <c r="F36" s="11" t="s">
        <v>175</v>
      </c>
      <c r="G36" s="5" t="s">
        <v>1602</v>
      </c>
      <c r="H36" s="11" t="s">
        <v>176</v>
      </c>
      <c r="I36" s="11">
        <v>491989.85</v>
      </c>
      <c r="J36" s="11">
        <v>271644.52</v>
      </c>
      <c r="K36" s="11">
        <v>1.38846</v>
      </c>
      <c r="L36" s="31" t="str">
        <f>VLOOKUP(A36,'criteria 1 Policy 11'!A$2:K$44,11,FALSE)</f>
        <v>1.3 Located within a Larger Village</v>
      </c>
      <c r="M36" s="27" t="str">
        <f>VLOOKUP(A36,'Criteria 2 open space'!A$2:J$44,10,0)</f>
        <v>2.1 Not within Local Plan zoned recreational open space (i.e. no impact)</v>
      </c>
      <c r="N36" s="27" t="str">
        <f>VLOOKUP(A36,'NCC Highways Criteria 3'!A$2:K$44,11,FALSE)</f>
        <v xml:space="preserve">3.1 There is an existing highway access to the site which would require minimal or no mitigation </v>
      </c>
      <c r="O36" s="29" t="str">
        <f>VLOOKUP(A36,'Env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6" s="21">
        <f>VLOOKUP(A36,'criteria 5'!A$2:K$44,11,FALSE)</f>
        <v>0</v>
      </c>
      <c r="Q36" s="27" t="str">
        <f>VLOOKUP(A36,'NCC Flood Crit 6'!A$3:J$45,10,FALSE)</f>
        <v xml:space="preserve">6.1 Minimal flood risk and no need for mitigation </v>
      </c>
      <c r="R36" s="31" t="str">
        <f>VLOOKUP(A36,'Design Criteria 7'!A$2:J$44,10,FALSE)</f>
        <v>7.2 The development of the site for housing would have a neutral effect on the existing form and character of the town</v>
      </c>
      <c r="S36" s="31" t="str">
        <f>VLOOKUP(A36,'Design Criteria 8'!A$2:J$44,10,FALSE)</f>
        <v>8.2 Development of the site would not result in the loss of open space or land which is significant to the character, form or setting of the settlement (e.g. development of LGS land)</v>
      </c>
      <c r="T36" s="21">
        <f>VLOOKUP(A36,'criteria 9'!A$2:L$44,12,FALSE)</f>
        <v>0</v>
      </c>
      <c r="U36" s="27" t="str">
        <f>VLOOKUP(A36,'NCC Archaeology Crit 10'!A$2:J$44,10,FALSE)</f>
        <v>10.1 Site has no archaeology or archaeological activity or the site has had archaeology excavated in advance of current buildings or previous quarrying practices</v>
      </c>
      <c r="V36" s="31" t="str">
        <f>VLOOKUP(A36,'NBRC Crit 11'!A$2:J$44,10,0)</f>
        <v>11.2 Site is within an area of low-moderate potential for biodiversity based on location although certain features may be important and should be retained/enhanced where practicable</v>
      </c>
      <c r="W36" s="58" t="str">
        <f>VLOOKUP(A36,'Env Health Crit 12'!A$2:J$44,10,FALSE)</f>
        <v xml:space="preserve">12.1 &gt; 1km away from any source of noise (trunk road, railway or other major source) </v>
      </c>
      <c r="X36" s="21">
        <f>VLOOKUP(A36,'Env Health Crit 13'!A$2:N$44,14,FALSE)</f>
        <v>0</v>
      </c>
      <c r="Y36" s="27" t="str">
        <f>VLOOKUP(A36,'Env Health Crit 14'!A$2:J$44,10,FALSE)</f>
        <v>14.1 Not within Air Quality Management Area</v>
      </c>
      <c r="Z36" s="21">
        <f>VLOOKUP(A36,'criteria 15'!A$2:K$44,11,FALSE)</f>
        <v>0</v>
      </c>
      <c r="AA36" s="21">
        <f>VLOOKUP(A36,'criteria 16'!A$2:K$44,11,FALSE)</f>
        <v>0</v>
      </c>
      <c r="AB36" s="21" t="str">
        <f>VLOOKUP(A36,'criteria 17'!A$8:L$44,12,FALSE)</f>
        <v>17.1 Low</v>
      </c>
      <c r="AC36" s="21" t="s">
        <v>1624</v>
      </c>
      <c r="AD36" s="182" t="s">
        <v>1622</v>
      </c>
    </row>
    <row r="37" spans="1:30" ht="236.25" x14ac:dyDescent="0.2">
      <c r="A37" s="175" t="s">
        <v>43</v>
      </c>
      <c r="B37" s="149" t="str">
        <f>VLOOKUP(A37,'criteria 1 Policy 11'!A$2:P$44,16,FALSE)</f>
        <v>Y</v>
      </c>
      <c r="C37" s="149"/>
      <c r="D37" s="8" t="s">
        <v>1610</v>
      </c>
      <c r="E37" s="8" t="s">
        <v>178</v>
      </c>
      <c r="F37" s="11" t="s">
        <v>150</v>
      </c>
      <c r="G37" s="5" t="s">
        <v>1602</v>
      </c>
      <c r="H37" s="11" t="s">
        <v>179</v>
      </c>
      <c r="I37" s="11">
        <v>489355.11</v>
      </c>
      <c r="J37" s="11">
        <v>268063.18</v>
      </c>
      <c r="K37" s="11">
        <v>0.82981899999999997</v>
      </c>
      <c r="L37" s="27" t="str">
        <f>VLOOKUP(A37,'criteria 1 Policy 11'!A$2:K$44,11,FALSE)</f>
        <v>1.1 Located within a Growth Town or within a Sustainable Urban Extension as identified in the Joint Core Strategy</v>
      </c>
      <c r="M37" s="27" t="str">
        <f>VLOOKUP(A37,'Criteria 2 open space'!A$2:J$44,10,0)</f>
        <v>2.1 Not within Local Plan zoned recreational open space (i.e. no impact)</v>
      </c>
      <c r="N37" s="30" t="str">
        <f>VLOOKUP(A37,'NCC Highways Criteria 3'!A$2:K$44,11,FALSE)</f>
        <v>3.4 Highway access is very constrained and would require a very high level of mitigation/ is not possible</v>
      </c>
      <c r="O37" s="29" t="str">
        <f>VLOOKUP(A37,'Env Health Crit 4'!A$2:J$44,10,FALSE)</f>
        <v>4.3 Yes, potential contamination may be present due to the industrial history and/or previous use of the site.  Any monitoring and subsequent remediation to mitigate the risks of such contamination would need to be undertaken by and at the cost of the developer.</v>
      </c>
      <c r="P37" s="21">
        <f>VLOOKUP(A37,'criteria 5'!A$2:K$44,11,FALSE)</f>
        <v>0</v>
      </c>
      <c r="Q37" s="31" t="str">
        <f>VLOOKUP(A37,'NCC Flood Crit 6'!A$3:J$45,10,FALSE)</f>
        <v>6.2 Moderate flood risk and will require some mitigation</v>
      </c>
      <c r="R37" s="27" t="str">
        <f>VLOOKUP(A37,'Design Criteria 7'!A$2:J$44,10,FALSE)</f>
        <v>7.1 The development of the site for housing would have a significant positive effect on the existing form and character of the town</v>
      </c>
      <c r="S37" s="31" t="str">
        <f>VLOOKUP(A37,'Design Criteria 8'!A$2:J$44,10,FALSE)</f>
        <v>8.2 Development of the site would not result in the loss of open space or land which is significant to the character, form or setting of the settlement (e.g. development of LGS land)</v>
      </c>
      <c r="T37" s="31" t="str">
        <f>VLOOKUP(A37,'criteria 9'!A$2:L$44,12,FALSE)</f>
        <v>9.2 Development would have no effect on any heritage assets</v>
      </c>
      <c r="U37" s="29" t="str">
        <f>VLOOKUP(A37,'NCC Archaeology Crit 10'!A$2:J$44,10,FALSE)</f>
        <v>10.3 Site has real potential for archaeology due to any visual features found on the land (E.g. cropmarks, significant artefact finds etc.)</v>
      </c>
      <c r="V37" s="31" t="str">
        <f>VLOOKUP(A37,'NBRC Crit 11'!A$2:J$44,10,0)</f>
        <v>11.2 Site is within an area of low-moderate potential for biodiversity based on location although certain features may be important and should be retained/enhanced where practicable</v>
      </c>
      <c r="W37" s="31" t="str">
        <f>VLOOKUP(A37,'Env Health Crit 12'!A$2:J$44,10,FALSE)</f>
        <v>12.2 &gt; 100m but &lt; 1km from any source of noise (trunk road, railway or other major source)</v>
      </c>
      <c r="X37" s="21">
        <f>VLOOKUP(A37,'Env Health Crit 13'!A$2:N$44,14,FALSE)</f>
        <v>0</v>
      </c>
      <c r="Y37" s="27" t="str">
        <f>VLOOKUP(A37,'Env Health Crit 14'!A$2:J$44,10,FALSE)</f>
        <v>14.1 Not within Air Quality Management Area</v>
      </c>
      <c r="Z37" s="21">
        <f>VLOOKUP(A37,'criteria 15'!A$2:K$44,11,FALSE)</f>
        <v>0</v>
      </c>
      <c r="AA37" s="21">
        <f>VLOOKUP(A37,'criteria 16'!A$2:K$44,11,FALSE)</f>
        <v>0</v>
      </c>
      <c r="AB37" s="21" t="str">
        <f>VLOOKUP(A37,'criteria 17'!A$8:L$44,12,FALSE)</f>
        <v>17.1 Low</v>
      </c>
      <c r="AC37" s="21" t="s">
        <v>1624</v>
      </c>
      <c r="AD37" s="181" t="s">
        <v>1623</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G12" sqref="G12"/>
    </sheetView>
  </sheetViews>
  <sheetFormatPr defaultRowHeight="15" x14ac:dyDescent="0.25"/>
  <cols>
    <col min="1" max="1" width="2.85546875" bestFit="1" customWidth="1"/>
    <col min="7" max="7" width="22.42578125" bestFit="1" customWidth="1"/>
    <col min="11" max="11" width="22.42578125" bestFit="1" customWidth="1"/>
    <col min="13" max="13" width="35.85546875" style="35" customWidth="1"/>
  </cols>
  <sheetData>
    <row r="1" spans="1:13" ht="23.25" x14ac:dyDescent="0.25">
      <c r="A1" s="1" t="s">
        <v>280</v>
      </c>
      <c r="B1" s="1" t="s">
        <v>0</v>
      </c>
      <c r="C1" s="1" t="s">
        <v>44</v>
      </c>
      <c r="D1" s="1" t="s">
        <v>45</v>
      </c>
      <c r="E1" s="1" t="s">
        <v>50</v>
      </c>
      <c r="F1" s="1" t="s">
        <v>46</v>
      </c>
      <c r="G1" s="1" t="s">
        <v>180</v>
      </c>
      <c r="H1" s="2" t="s">
        <v>52</v>
      </c>
      <c r="I1" s="2" t="s">
        <v>53</v>
      </c>
      <c r="J1" s="2" t="s">
        <v>54</v>
      </c>
      <c r="K1" s="1" t="s">
        <v>1626</v>
      </c>
      <c r="L1" s="254" t="s">
        <v>2481</v>
      </c>
      <c r="M1" s="254" t="s">
        <v>1410</v>
      </c>
    </row>
    <row r="2" spans="1:13" ht="56.25" x14ac:dyDescent="0.25">
      <c r="A2" s="4">
        <v>1</v>
      </c>
      <c r="B2" s="149" t="s">
        <v>1</v>
      </c>
      <c r="C2" s="4" t="s">
        <v>47</v>
      </c>
      <c r="D2" s="4" t="s">
        <v>48</v>
      </c>
      <c r="E2" s="5" t="s">
        <v>51</v>
      </c>
      <c r="F2" s="5" t="s">
        <v>49</v>
      </c>
      <c r="G2" s="5" t="s">
        <v>1600</v>
      </c>
      <c r="H2" s="5">
        <v>486899.83</v>
      </c>
      <c r="I2" s="5">
        <v>289698</v>
      </c>
      <c r="J2" s="5">
        <v>0.37925599999999998</v>
      </c>
      <c r="K2" s="4" t="s">
        <v>1627</v>
      </c>
      <c r="L2" s="255">
        <v>24</v>
      </c>
    </row>
    <row r="3" spans="1:13" ht="30" x14ac:dyDescent="0.25">
      <c r="A3" s="4">
        <v>2</v>
      </c>
      <c r="B3" s="149" t="s">
        <v>2</v>
      </c>
      <c r="C3" s="4" t="s">
        <v>55</v>
      </c>
      <c r="D3" s="4" t="s">
        <v>56</v>
      </c>
      <c r="E3" s="5" t="s">
        <v>57</v>
      </c>
      <c r="F3" s="5" t="s">
        <v>49</v>
      </c>
      <c r="G3" s="5" t="s">
        <v>1600</v>
      </c>
      <c r="H3" s="5">
        <v>487568.06</v>
      </c>
      <c r="I3" s="5">
        <v>290137.73</v>
      </c>
      <c r="J3" s="5">
        <v>0.28341300000000003</v>
      </c>
      <c r="K3" s="4" t="s">
        <v>1628</v>
      </c>
      <c r="L3" s="255">
        <v>3</v>
      </c>
      <c r="M3" s="35" t="s">
        <v>2482</v>
      </c>
    </row>
    <row r="4" spans="1:13" ht="45" x14ac:dyDescent="0.25">
      <c r="A4" s="4">
        <v>3</v>
      </c>
      <c r="B4" s="149" t="s">
        <v>4</v>
      </c>
      <c r="C4" s="4" t="s">
        <v>1607</v>
      </c>
      <c r="D4" s="4" t="s">
        <v>1606</v>
      </c>
      <c r="E4" s="5" t="s">
        <v>62</v>
      </c>
      <c r="F4" s="5" t="s">
        <v>49</v>
      </c>
      <c r="G4" s="5" t="s">
        <v>1600</v>
      </c>
      <c r="H4" s="5">
        <v>487035.92</v>
      </c>
      <c r="I4" s="5">
        <v>287221.71000000002</v>
      </c>
      <c r="J4" s="5">
        <v>0.41953200000000002</v>
      </c>
      <c r="K4" s="4" t="s">
        <v>1629</v>
      </c>
      <c r="L4" s="255">
        <v>6</v>
      </c>
    </row>
    <row r="5" spans="1:13" ht="45" x14ac:dyDescent="0.25">
      <c r="A5" s="4">
        <v>4</v>
      </c>
      <c r="B5" s="149" t="s">
        <v>7</v>
      </c>
      <c r="C5" s="4" t="s">
        <v>66</v>
      </c>
      <c r="D5" s="4" t="s">
        <v>1595</v>
      </c>
      <c r="E5" s="5" t="s">
        <v>74</v>
      </c>
      <c r="F5" s="5" t="s">
        <v>49</v>
      </c>
      <c r="G5" s="5" t="s">
        <v>1600</v>
      </c>
      <c r="H5" s="5">
        <v>489243.38</v>
      </c>
      <c r="I5" s="5">
        <v>288612.34000000003</v>
      </c>
      <c r="J5" s="5">
        <v>0.80570299999999995</v>
      </c>
      <c r="K5" s="4" t="s">
        <v>1630</v>
      </c>
      <c r="L5" s="256">
        <v>12</v>
      </c>
      <c r="M5" s="35" t="s">
        <v>2483</v>
      </c>
    </row>
    <row r="6" spans="1:13" ht="45" x14ac:dyDescent="0.25">
      <c r="A6" s="4">
        <v>5</v>
      </c>
      <c r="B6" s="149" t="s">
        <v>9</v>
      </c>
      <c r="C6" s="4" t="s">
        <v>69</v>
      </c>
      <c r="D6" s="4" t="s">
        <v>1598</v>
      </c>
      <c r="E6" s="5" t="s">
        <v>76</v>
      </c>
      <c r="F6" s="5" t="s">
        <v>49</v>
      </c>
      <c r="G6" s="5" t="s">
        <v>1600</v>
      </c>
      <c r="H6" s="5">
        <v>488000.75</v>
      </c>
      <c r="I6" s="5">
        <v>288724.53000000003</v>
      </c>
      <c r="J6" s="5">
        <v>0.70128599999999996</v>
      </c>
      <c r="K6" s="4" t="s">
        <v>1630</v>
      </c>
      <c r="L6" s="256">
        <v>6</v>
      </c>
    </row>
    <row r="7" spans="1:13" ht="45" x14ac:dyDescent="0.25">
      <c r="A7" s="4">
        <v>6</v>
      </c>
      <c r="B7" s="174" t="s">
        <v>12</v>
      </c>
      <c r="C7" s="4" t="s">
        <v>79</v>
      </c>
      <c r="D7" s="4" t="s">
        <v>80</v>
      </c>
      <c r="E7" s="5" t="s">
        <v>84</v>
      </c>
      <c r="F7" s="5" t="s">
        <v>81</v>
      </c>
      <c r="G7" s="5" t="s">
        <v>1601</v>
      </c>
      <c r="H7" s="5">
        <v>487396.51</v>
      </c>
      <c r="I7" s="5">
        <v>280288.78000000003</v>
      </c>
      <c r="J7" s="5">
        <v>0.42795100000000003</v>
      </c>
      <c r="K7" s="4" t="s">
        <v>1631</v>
      </c>
      <c r="L7" s="256">
        <v>6</v>
      </c>
    </row>
    <row r="8" spans="1:13" ht="33.75" x14ac:dyDescent="0.25">
      <c r="A8" s="4">
        <v>7</v>
      </c>
      <c r="B8" s="174" t="s">
        <v>13</v>
      </c>
      <c r="C8" s="4" t="s">
        <v>82</v>
      </c>
      <c r="D8" s="4" t="s">
        <v>83</v>
      </c>
      <c r="E8" s="5" t="s">
        <v>85</v>
      </c>
      <c r="F8" s="5" t="s">
        <v>81</v>
      </c>
      <c r="G8" s="5" t="s">
        <v>1601</v>
      </c>
      <c r="H8" s="5">
        <v>486593.37</v>
      </c>
      <c r="I8" s="5">
        <v>279982.45</v>
      </c>
      <c r="J8" s="5">
        <v>1.6230199999999999</v>
      </c>
      <c r="K8" s="4" t="s">
        <v>1632</v>
      </c>
      <c r="L8" s="256">
        <v>6</v>
      </c>
    </row>
    <row r="9" spans="1:13" ht="45" x14ac:dyDescent="0.25">
      <c r="A9" s="4">
        <v>8</v>
      </c>
      <c r="B9" s="174" t="s">
        <v>16</v>
      </c>
      <c r="C9" s="4" t="s">
        <v>1535</v>
      </c>
      <c r="D9" s="4" t="s">
        <v>95</v>
      </c>
      <c r="E9" s="5" t="s">
        <v>97</v>
      </c>
      <c r="F9" s="5" t="s">
        <v>96</v>
      </c>
      <c r="G9" s="5" t="s">
        <v>1601</v>
      </c>
      <c r="H9" s="5">
        <v>481326.27</v>
      </c>
      <c r="I9" s="5">
        <v>282839.21999999997</v>
      </c>
      <c r="J9" s="5">
        <v>0.59179999999999999</v>
      </c>
      <c r="K9" s="4" t="s">
        <v>1631</v>
      </c>
      <c r="L9" s="256">
        <v>6</v>
      </c>
    </row>
    <row r="10" spans="1:13" ht="45" x14ac:dyDescent="0.25">
      <c r="A10" s="8">
        <v>9</v>
      </c>
      <c r="B10" s="175" t="s">
        <v>18</v>
      </c>
      <c r="C10" s="8" t="s">
        <v>101</v>
      </c>
      <c r="D10" s="8" t="s">
        <v>102</v>
      </c>
      <c r="E10" s="9" t="s">
        <v>104</v>
      </c>
      <c r="F10" s="9" t="s">
        <v>88</v>
      </c>
      <c r="G10" s="5" t="s">
        <v>1601</v>
      </c>
      <c r="H10" s="9">
        <v>481657.55</v>
      </c>
      <c r="I10" s="9">
        <v>281572.78999999998</v>
      </c>
      <c r="J10" s="9">
        <v>0.39340000000000003</v>
      </c>
      <c r="K10" s="4" t="s">
        <v>1633</v>
      </c>
      <c r="L10" s="256">
        <v>6</v>
      </c>
    </row>
    <row r="11" spans="1:13" ht="22.5" x14ac:dyDescent="0.25">
      <c r="A11" s="10">
        <v>10</v>
      </c>
      <c r="B11" s="175" t="s">
        <v>21</v>
      </c>
      <c r="C11" s="10" t="s">
        <v>106</v>
      </c>
      <c r="D11" s="10" t="s">
        <v>1538</v>
      </c>
      <c r="E11" s="10" t="s">
        <v>109</v>
      </c>
      <c r="F11" s="10" t="s">
        <v>81</v>
      </c>
      <c r="G11" s="5" t="s">
        <v>1601</v>
      </c>
      <c r="H11" s="10">
        <v>486328.68</v>
      </c>
      <c r="I11" s="10">
        <v>280418.86</v>
      </c>
      <c r="J11" s="10">
        <v>0.44078000000000001</v>
      </c>
      <c r="K11" s="4" t="s">
        <v>1629</v>
      </c>
      <c r="L11" s="256">
        <v>6</v>
      </c>
    </row>
    <row r="12" spans="1:13" ht="56.25" x14ac:dyDescent="0.25">
      <c r="A12" s="8">
        <v>11</v>
      </c>
      <c r="B12" s="175" t="s">
        <v>23</v>
      </c>
      <c r="C12" s="8" t="s">
        <v>111</v>
      </c>
      <c r="D12" s="8" t="s">
        <v>112</v>
      </c>
      <c r="E12" s="11" t="s">
        <v>114</v>
      </c>
      <c r="F12" s="11" t="s">
        <v>113</v>
      </c>
      <c r="G12" s="5" t="s">
        <v>1603</v>
      </c>
      <c r="H12" s="11">
        <v>499603.02</v>
      </c>
      <c r="I12" s="11">
        <v>278432.45</v>
      </c>
      <c r="J12" s="11">
        <v>0.251448</v>
      </c>
      <c r="K12" s="4" t="s">
        <v>1634</v>
      </c>
      <c r="L12" s="255">
        <v>12</v>
      </c>
    </row>
    <row r="13" spans="1:13" ht="36" customHeight="1" x14ac:dyDescent="0.25">
      <c r="A13" s="8">
        <v>12</v>
      </c>
      <c r="B13" s="175" t="s">
        <v>30</v>
      </c>
      <c r="C13" s="8" t="s">
        <v>134</v>
      </c>
      <c r="D13" s="8" t="s">
        <v>135</v>
      </c>
      <c r="E13" s="11" t="s">
        <v>141</v>
      </c>
      <c r="F13" s="11" t="s">
        <v>136</v>
      </c>
      <c r="G13" s="5" t="s">
        <v>1603</v>
      </c>
      <c r="H13" s="11">
        <v>495068.93</v>
      </c>
      <c r="I13" s="11">
        <v>267111.33</v>
      </c>
      <c r="J13" s="11">
        <v>0.29413099999999998</v>
      </c>
      <c r="K13" s="4" t="s">
        <v>1635</v>
      </c>
      <c r="L13" s="255">
        <v>6</v>
      </c>
    </row>
    <row r="14" spans="1:13" ht="33.75" x14ac:dyDescent="0.25">
      <c r="A14" s="8">
        <v>13</v>
      </c>
      <c r="B14" s="175" t="s">
        <v>34</v>
      </c>
      <c r="C14" s="8" t="s">
        <v>148</v>
      </c>
      <c r="D14" s="8" t="s">
        <v>149</v>
      </c>
      <c r="E14" s="11" t="s">
        <v>151</v>
      </c>
      <c r="F14" s="11" t="s">
        <v>150</v>
      </c>
      <c r="G14" s="5" t="s">
        <v>1602</v>
      </c>
      <c r="H14" s="11">
        <v>488794.33</v>
      </c>
      <c r="I14" s="11">
        <v>267310.05</v>
      </c>
      <c r="J14" s="11">
        <v>0.73684400000000005</v>
      </c>
      <c r="K14" s="5" t="s">
        <v>1636</v>
      </c>
      <c r="L14" s="255">
        <v>3</v>
      </c>
    </row>
    <row r="15" spans="1:13" ht="22.5" x14ac:dyDescent="0.25">
      <c r="A15" s="8">
        <v>14</v>
      </c>
      <c r="B15" s="175" t="s">
        <v>35</v>
      </c>
      <c r="C15" s="8" t="s">
        <v>152</v>
      </c>
      <c r="D15" s="8" t="s">
        <v>153</v>
      </c>
      <c r="E15" s="11" t="s">
        <v>154</v>
      </c>
      <c r="F15" s="11" t="s">
        <v>150</v>
      </c>
      <c r="G15" s="5" t="s">
        <v>1602</v>
      </c>
      <c r="H15" s="11">
        <v>488274.32</v>
      </c>
      <c r="I15" s="11">
        <v>266723.45</v>
      </c>
      <c r="J15" s="11">
        <v>0.375162</v>
      </c>
      <c r="K15" s="5" t="s">
        <v>1637</v>
      </c>
      <c r="L15" s="255">
        <v>6</v>
      </c>
    </row>
    <row r="16" spans="1:13" ht="22.5" x14ac:dyDescent="0.25">
      <c r="A16" s="8">
        <v>15</v>
      </c>
      <c r="B16" s="175" t="s">
        <v>36</v>
      </c>
      <c r="C16" s="8" t="s">
        <v>155</v>
      </c>
      <c r="D16" s="8" t="s">
        <v>156</v>
      </c>
      <c r="E16" s="11" t="s">
        <v>157</v>
      </c>
      <c r="F16" s="11" t="s">
        <v>150</v>
      </c>
      <c r="G16" s="5" t="s">
        <v>1602</v>
      </c>
      <c r="H16" s="11">
        <v>488406.05</v>
      </c>
      <c r="I16" s="11">
        <v>267919.84999999998</v>
      </c>
      <c r="J16" s="11">
        <v>0.54935400000000001</v>
      </c>
      <c r="K16" s="4" t="s">
        <v>1638</v>
      </c>
      <c r="L16" s="255">
        <v>3</v>
      </c>
    </row>
    <row r="17" spans="11:12" x14ac:dyDescent="0.25">
      <c r="K17" s="257" t="s">
        <v>2484</v>
      </c>
      <c r="L17" s="258">
        <f>SUM(L2:L16)</f>
        <v>111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1"/>
  <sheetViews>
    <sheetView workbookViewId="0"/>
  </sheetViews>
  <sheetFormatPr defaultRowHeight="15" x14ac:dyDescent="0.25"/>
  <cols>
    <col min="1" max="1" width="29.42578125" bestFit="1" customWidth="1"/>
    <col min="2" max="2" width="42.28515625" bestFit="1" customWidth="1"/>
  </cols>
  <sheetData>
    <row r="1" spans="1:2" x14ac:dyDescent="0.25">
      <c r="A1" s="160" t="s">
        <v>2275</v>
      </c>
      <c r="B1" s="274" t="s">
        <v>2529</v>
      </c>
    </row>
  </sheetData>
  <sheetProtection password="F166" sheet="1" objects="1" scenarios="1"/>
  <hyperlinks>
    <hyperlink ref="B1"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rgb="FF92D050"/>
  </sheetPr>
  <dimension ref="A1:GW219"/>
  <sheetViews>
    <sheetView workbookViewId="0">
      <pane ySplit="1" topLeftCell="A2" activePane="bottomLeft" state="frozen"/>
      <selection activeCell="R213" sqref="R213"/>
      <selection pane="bottomLeft" activeCell="R213" sqref="R213"/>
    </sheetView>
  </sheetViews>
  <sheetFormatPr defaultRowHeight="11.25" x14ac:dyDescent="0.2"/>
  <cols>
    <col min="1" max="1" width="7.140625" style="57" bestFit="1" customWidth="1"/>
    <col min="2" max="2" width="63.85546875" style="57" hidden="1" customWidth="1"/>
    <col min="3" max="3" width="8.140625" style="39" hidden="1" customWidth="1"/>
    <col min="4" max="4" width="16.140625" style="39" hidden="1" customWidth="1"/>
    <col min="5" max="5" width="19.5703125" style="39" hidden="1" customWidth="1"/>
    <col min="6" max="6" width="8.42578125" style="39" hidden="1" customWidth="1"/>
    <col min="7" max="7" width="11.7109375" style="39" hidden="1" customWidth="1"/>
    <col min="8" max="8" width="16.85546875" style="39" hidden="1" customWidth="1"/>
    <col min="9" max="9" width="11.7109375" style="39" hidden="1" customWidth="1"/>
    <col min="10" max="10" width="16.42578125" style="39" hidden="1" customWidth="1"/>
    <col min="11" max="11" width="8.7109375" style="39" hidden="1" customWidth="1"/>
    <col min="12" max="12" width="9.7109375" style="39" hidden="1" customWidth="1"/>
    <col min="13" max="13" width="13.28515625" style="39" hidden="1" customWidth="1"/>
    <col min="14" max="15" width="13.28515625" style="39" customWidth="1"/>
    <col min="16" max="16" width="8.7109375" style="39" bestFit="1" customWidth="1"/>
    <col min="17" max="17" width="10.28515625" style="39" hidden="1" customWidth="1"/>
    <col min="18" max="18" width="29.85546875" style="39" customWidth="1"/>
    <col min="19" max="19" width="23.140625" style="39" bestFit="1" customWidth="1"/>
    <col min="20" max="20" width="21.85546875" style="39" bestFit="1" customWidth="1"/>
    <col min="21" max="21" width="23.140625" style="39" bestFit="1" customWidth="1"/>
    <col min="22" max="22" width="47.42578125" style="39" bestFit="1" customWidth="1"/>
    <col min="23" max="23" width="19.42578125" style="39" bestFit="1" customWidth="1"/>
    <col min="24" max="24" width="25.28515625" style="39" bestFit="1" customWidth="1"/>
    <col min="25" max="25" width="12.28515625" style="39" bestFit="1" customWidth="1"/>
    <col min="26" max="26" width="17.85546875" style="39" bestFit="1" customWidth="1"/>
    <col min="27" max="27" width="24" style="23" bestFit="1" customWidth="1"/>
    <col min="28" max="28" width="24" style="23" customWidth="1"/>
    <col min="29" max="29" width="30.42578125" style="23" bestFit="1" customWidth="1"/>
    <col min="30" max="30" width="24" style="23" customWidth="1"/>
    <col min="31" max="31" width="40.28515625" style="39" bestFit="1" customWidth="1"/>
    <col min="32" max="32" width="27" style="39" bestFit="1" customWidth="1"/>
    <col min="33" max="33" width="9.140625" style="78" bestFit="1" customWidth="1"/>
    <col min="34" max="34" width="28.7109375" style="78" bestFit="1" customWidth="1"/>
    <col min="35" max="35" width="31.28515625" style="78" bestFit="1" customWidth="1"/>
    <col min="36" max="256" width="9.140625" style="78"/>
    <col min="257" max="257" width="7.140625" style="78" bestFit="1" customWidth="1"/>
    <col min="258" max="269" width="0" style="78" hidden="1" customWidth="1"/>
    <col min="270" max="271" width="13.28515625" style="78" customWidth="1"/>
    <col min="272" max="272" width="8.7109375" style="78" bestFit="1" customWidth="1"/>
    <col min="273" max="273" width="0" style="78" hidden="1" customWidth="1"/>
    <col min="274" max="274" width="29.85546875" style="78" customWidth="1"/>
    <col min="275" max="275" width="23.140625" style="78" bestFit="1" customWidth="1"/>
    <col min="276" max="276" width="21.85546875" style="78" bestFit="1" customWidth="1"/>
    <col min="277" max="277" width="23.140625" style="78" bestFit="1" customWidth="1"/>
    <col min="278" max="278" width="47.42578125" style="78" bestFit="1" customWidth="1"/>
    <col min="279" max="279" width="19.42578125" style="78" bestFit="1" customWidth="1"/>
    <col min="280" max="280" width="25.28515625" style="78" bestFit="1" customWidth="1"/>
    <col min="281" max="281" width="12.28515625" style="78" bestFit="1" customWidth="1"/>
    <col min="282" max="282" width="17.85546875" style="78" bestFit="1" customWidth="1"/>
    <col min="283" max="283" width="24" style="78" bestFit="1" customWidth="1"/>
    <col min="284" max="284" width="24" style="78" customWidth="1"/>
    <col min="285" max="285" width="30.42578125" style="78" bestFit="1" customWidth="1"/>
    <col min="286" max="286" width="24" style="78" customWidth="1"/>
    <col min="287" max="287" width="40.28515625" style="78" bestFit="1" customWidth="1"/>
    <col min="288" max="288" width="27" style="78" bestFit="1" customWidth="1"/>
    <col min="289" max="289" width="9.140625" style="78" bestFit="1" customWidth="1"/>
    <col min="290" max="290" width="28.7109375" style="78" bestFit="1" customWidth="1"/>
    <col min="291" max="291" width="31.28515625" style="78" bestFit="1" customWidth="1"/>
    <col min="292" max="512" width="9.140625" style="78"/>
    <col min="513" max="513" width="7.140625" style="78" bestFit="1" customWidth="1"/>
    <col min="514" max="525" width="0" style="78" hidden="1" customWidth="1"/>
    <col min="526" max="527" width="13.28515625" style="78" customWidth="1"/>
    <col min="528" max="528" width="8.7109375" style="78" bestFit="1" customWidth="1"/>
    <col min="529" max="529" width="0" style="78" hidden="1" customWidth="1"/>
    <col min="530" max="530" width="29.85546875" style="78" customWidth="1"/>
    <col min="531" max="531" width="23.140625" style="78" bestFit="1" customWidth="1"/>
    <col min="532" max="532" width="21.85546875" style="78" bestFit="1" customWidth="1"/>
    <col min="533" max="533" width="23.140625" style="78" bestFit="1" customWidth="1"/>
    <col min="534" max="534" width="47.42578125" style="78" bestFit="1" customWidth="1"/>
    <col min="535" max="535" width="19.42578125" style="78" bestFit="1" customWidth="1"/>
    <col min="536" max="536" width="25.28515625" style="78" bestFit="1" customWidth="1"/>
    <col min="537" max="537" width="12.28515625" style="78" bestFit="1" customWidth="1"/>
    <col min="538" max="538" width="17.85546875" style="78" bestFit="1" customWidth="1"/>
    <col min="539" max="539" width="24" style="78" bestFit="1" customWidth="1"/>
    <col min="540" max="540" width="24" style="78" customWidth="1"/>
    <col min="541" max="541" width="30.42578125" style="78" bestFit="1" customWidth="1"/>
    <col min="542" max="542" width="24" style="78" customWidth="1"/>
    <col min="543" max="543" width="40.28515625" style="78" bestFit="1" customWidth="1"/>
    <col min="544" max="544" width="27" style="78" bestFit="1" customWidth="1"/>
    <col min="545" max="545" width="9.140625" style="78" bestFit="1" customWidth="1"/>
    <col min="546" max="546" width="28.7109375" style="78" bestFit="1" customWidth="1"/>
    <col min="547" max="547" width="31.28515625" style="78" bestFit="1" customWidth="1"/>
    <col min="548" max="768" width="9.140625" style="78"/>
    <col min="769" max="769" width="7.140625" style="78" bestFit="1" customWidth="1"/>
    <col min="770" max="781" width="0" style="78" hidden="1" customWidth="1"/>
    <col min="782" max="783" width="13.28515625" style="78" customWidth="1"/>
    <col min="784" max="784" width="8.7109375" style="78" bestFit="1" customWidth="1"/>
    <col min="785" max="785" width="0" style="78" hidden="1" customWidth="1"/>
    <col min="786" max="786" width="29.85546875" style="78" customWidth="1"/>
    <col min="787" max="787" width="23.140625" style="78" bestFit="1" customWidth="1"/>
    <col min="788" max="788" width="21.85546875" style="78" bestFit="1" customWidth="1"/>
    <col min="789" max="789" width="23.140625" style="78" bestFit="1" customWidth="1"/>
    <col min="790" max="790" width="47.42578125" style="78" bestFit="1" customWidth="1"/>
    <col min="791" max="791" width="19.42578125" style="78" bestFit="1" customWidth="1"/>
    <col min="792" max="792" width="25.28515625" style="78" bestFit="1" customWidth="1"/>
    <col min="793" max="793" width="12.28515625" style="78" bestFit="1" customWidth="1"/>
    <col min="794" max="794" width="17.85546875" style="78" bestFit="1" customWidth="1"/>
    <col min="795" max="795" width="24" style="78" bestFit="1" customWidth="1"/>
    <col min="796" max="796" width="24" style="78" customWidth="1"/>
    <col min="797" max="797" width="30.42578125" style="78" bestFit="1" customWidth="1"/>
    <col min="798" max="798" width="24" style="78" customWidth="1"/>
    <col min="799" max="799" width="40.28515625" style="78" bestFit="1" customWidth="1"/>
    <col min="800" max="800" width="27" style="78" bestFit="1" customWidth="1"/>
    <col min="801" max="801" width="9.140625" style="78" bestFit="1" customWidth="1"/>
    <col min="802" max="802" width="28.7109375" style="78" bestFit="1" customWidth="1"/>
    <col min="803" max="803" width="31.28515625" style="78" bestFit="1" customWidth="1"/>
    <col min="804" max="1024" width="9.140625" style="78"/>
    <col min="1025" max="1025" width="7.140625" style="78" bestFit="1" customWidth="1"/>
    <col min="1026" max="1037" width="0" style="78" hidden="1" customWidth="1"/>
    <col min="1038" max="1039" width="13.28515625" style="78" customWidth="1"/>
    <col min="1040" max="1040" width="8.7109375" style="78" bestFit="1" customWidth="1"/>
    <col min="1041" max="1041" width="0" style="78" hidden="1" customWidth="1"/>
    <col min="1042" max="1042" width="29.85546875" style="78" customWidth="1"/>
    <col min="1043" max="1043" width="23.140625" style="78" bestFit="1" customWidth="1"/>
    <col min="1044" max="1044" width="21.85546875" style="78" bestFit="1" customWidth="1"/>
    <col min="1045" max="1045" width="23.140625" style="78" bestFit="1" customWidth="1"/>
    <col min="1046" max="1046" width="47.42578125" style="78" bestFit="1" customWidth="1"/>
    <col min="1047" max="1047" width="19.42578125" style="78" bestFit="1" customWidth="1"/>
    <col min="1048" max="1048" width="25.28515625" style="78" bestFit="1" customWidth="1"/>
    <col min="1049" max="1049" width="12.28515625" style="78" bestFit="1" customWidth="1"/>
    <col min="1050" max="1050" width="17.85546875" style="78" bestFit="1" customWidth="1"/>
    <col min="1051" max="1051" width="24" style="78" bestFit="1" customWidth="1"/>
    <col min="1052" max="1052" width="24" style="78" customWidth="1"/>
    <col min="1053" max="1053" width="30.42578125" style="78" bestFit="1" customWidth="1"/>
    <col min="1054" max="1054" width="24" style="78" customWidth="1"/>
    <col min="1055" max="1055" width="40.28515625" style="78" bestFit="1" customWidth="1"/>
    <col min="1056" max="1056" width="27" style="78" bestFit="1" customWidth="1"/>
    <col min="1057" max="1057" width="9.140625" style="78" bestFit="1" customWidth="1"/>
    <col min="1058" max="1058" width="28.7109375" style="78" bestFit="1" customWidth="1"/>
    <col min="1059" max="1059" width="31.28515625" style="78" bestFit="1" customWidth="1"/>
    <col min="1060" max="1280" width="9.140625" style="78"/>
    <col min="1281" max="1281" width="7.140625" style="78" bestFit="1" customWidth="1"/>
    <col min="1282" max="1293" width="0" style="78" hidden="1" customWidth="1"/>
    <col min="1294" max="1295" width="13.28515625" style="78" customWidth="1"/>
    <col min="1296" max="1296" width="8.7109375" style="78" bestFit="1" customWidth="1"/>
    <col min="1297" max="1297" width="0" style="78" hidden="1" customWidth="1"/>
    <col min="1298" max="1298" width="29.85546875" style="78" customWidth="1"/>
    <col min="1299" max="1299" width="23.140625" style="78" bestFit="1" customWidth="1"/>
    <col min="1300" max="1300" width="21.85546875" style="78" bestFit="1" customWidth="1"/>
    <col min="1301" max="1301" width="23.140625" style="78" bestFit="1" customWidth="1"/>
    <col min="1302" max="1302" width="47.42578125" style="78" bestFit="1" customWidth="1"/>
    <col min="1303" max="1303" width="19.42578125" style="78" bestFit="1" customWidth="1"/>
    <col min="1304" max="1304" width="25.28515625" style="78" bestFit="1" customWidth="1"/>
    <col min="1305" max="1305" width="12.28515625" style="78" bestFit="1" customWidth="1"/>
    <col min="1306" max="1306" width="17.85546875" style="78" bestFit="1" customWidth="1"/>
    <col min="1307" max="1307" width="24" style="78" bestFit="1" customWidth="1"/>
    <col min="1308" max="1308" width="24" style="78" customWidth="1"/>
    <col min="1309" max="1309" width="30.42578125" style="78" bestFit="1" customWidth="1"/>
    <col min="1310" max="1310" width="24" style="78" customWidth="1"/>
    <col min="1311" max="1311" width="40.28515625" style="78" bestFit="1" customWidth="1"/>
    <col min="1312" max="1312" width="27" style="78" bestFit="1" customWidth="1"/>
    <col min="1313" max="1313" width="9.140625" style="78" bestFit="1" customWidth="1"/>
    <col min="1314" max="1314" width="28.7109375" style="78" bestFit="1" customWidth="1"/>
    <col min="1315" max="1315" width="31.28515625" style="78" bestFit="1" customWidth="1"/>
    <col min="1316" max="1536" width="9.140625" style="78"/>
    <col min="1537" max="1537" width="7.140625" style="78" bestFit="1" customWidth="1"/>
    <col min="1538" max="1549" width="0" style="78" hidden="1" customWidth="1"/>
    <col min="1550" max="1551" width="13.28515625" style="78" customWidth="1"/>
    <col min="1552" max="1552" width="8.7109375" style="78" bestFit="1" customWidth="1"/>
    <col min="1553" max="1553" width="0" style="78" hidden="1" customWidth="1"/>
    <col min="1554" max="1554" width="29.85546875" style="78" customWidth="1"/>
    <col min="1555" max="1555" width="23.140625" style="78" bestFit="1" customWidth="1"/>
    <col min="1556" max="1556" width="21.85546875" style="78" bestFit="1" customWidth="1"/>
    <col min="1557" max="1557" width="23.140625" style="78" bestFit="1" customWidth="1"/>
    <col min="1558" max="1558" width="47.42578125" style="78" bestFit="1" customWidth="1"/>
    <col min="1559" max="1559" width="19.42578125" style="78" bestFit="1" customWidth="1"/>
    <col min="1560" max="1560" width="25.28515625" style="78" bestFit="1" customWidth="1"/>
    <col min="1561" max="1561" width="12.28515625" style="78" bestFit="1" customWidth="1"/>
    <col min="1562" max="1562" width="17.85546875" style="78" bestFit="1" customWidth="1"/>
    <col min="1563" max="1563" width="24" style="78" bestFit="1" customWidth="1"/>
    <col min="1564" max="1564" width="24" style="78" customWidth="1"/>
    <col min="1565" max="1565" width="30.42578125" style="78" bestFit="1" customWidth="1"/>
    <col min="1566" max="1566" width="24" style="78" customWidth="1"/>
    <col min="1567" max="1567" width="40.28515625" style="78" bestFit="1" customWidth="1"/>
    <col min="1568" max="1568" width="27" style="78" bestFit="1" customWidth="1"/>
    <col min="1569" max="1569" width="9.140625" style="78" bestFit="1" customWidth="1"/>
    <col min="1570" max="1570" width="28.7109375" style="78" bestFit="1" customWidth="1"/>
    <col min="1571" max="1571" width="31.28515625" style="78" bestFit="1" customWidth="1"/>
    <col min="1572" max="1792" width="9.140625" style="78"/>
    <col min="1793" max="1793" width="7.140625" style="78" bestFit="1" customWidth="1"/>
    <col min="1794" max="1805" width="0" style="78" hidden="1" customWidth="1"/>
    <col min="1806" max="1807" width="13.28515625" style="78" customWidth="1"/>
    <col min="1808" max="1808" width="8.7109375" style="78" bestFit="1" customWidth="1"/>
    <col min="1809" max="1809" width="0" style="78" hidden="1" customWidth="1"/>
    <col min="1810" max="1810" width="29.85546875" style="78" customWidth="1"/>
    <col min="1811" max="1811" width="23.140625" style="78" bestFit="1" customWidth="1"/>
    <col min="1812" max="1812" width="21.85546875" style="78" bestFit="1" customWidth="1"/>
    <col min="1813" max="1813" width="23.140625" style="78" bestFit="1" customWidth="1"/>
    <col min="1814" max="1814" width="47.42578125" style="78" bestFit="1" customWidth="1"/>
    <col min="1815" max="1815" width="19.42578125" style="78" bestFit="1" customWidth="1"/>
    <col min="1816" max="1816" width="25.28515625" style="78" bestFit="1" customWidth="1"/>
    <col min="1817" max="1817" width="12.28515625" style="78" bestFit="1" customWidth="1"/>
    <col min="1818" max="1818" width="17.85546875" style="78" bestFit="1" customWidth="1"/>
    <col min="1819" max="1819" width="24" style="78" bestFit="1" customWidth="1"/>
    <col min="1820" max="1820" width="24" style="78" customWidth="1"/>
    <col min="1821" max="1821" width="30.42578125" style="78" bestFit="1" customWidth="1"/>
    <col min="1822" max="1822" width="24" style="78" customWidth="1"/>
    <col min="1823" max="1823" width="40.28515625" style="78" bestFit="1" customWidth="1"/>
    <col min="1824" max="1824" width="27" style="78" bestFit="1" customWidth="1"/>
    <col min="1825" max="1825" width="9.140625" style="78" bestFit="1" customWidth="1"/>
    <col min="1826" max="1826" width="28.7109375" style="78" bestFit="1" customWidth="1"/>
    <col min="1827" max="1827" width="31.28515625" style="78" bestFit="1" customWidth="1"/>
    <col min="1828" max="2048" width="9.140625" style="78"/>
    <col min="2049" max="2049" width="7.140625" style="78" bestFit="1" customWidth="1"/>
    <col min="2050" max="2061" width="0" style="78" hidden="1" customWidth="1"/>
    <col min="2062" max="2063" width="13.28515625" style="78" customWidth="1"/>
    <col min="2064" max="2064" width="8.7109375" style="78" bestFit="1" customWidth="1"/>
    <col min="2065" max="2065" width="0" style="78" hidden="1" customWidth="1"/>
    <col min="2066" max="2066" width="29.85546875" style="78" customWidth="1"/>
    <col min="2067" max="2067" width="23.140625" style="78" bestFit="1" customWidth="1"/>
    <col min="2068" max="2068" width="21.85546875" style="78" bestFit="1" customWidth="1"/>
    <col min="2069" max="2069" width="23.140625" style="78" bestFit="1" customWidth="1"/>
    <col min="2070" max="2070" width="47.42578125" style="78" bestFit="1" customWidth="1"/>
    <col min="2071" max="2071" width="19.42578125" style="78" bestFit="1" customWidth="1"/>
    <col min="2072" max="2072" width="25.28515625" style="78" bestFit="1" customWidth="1"/>
    <col min="2073" max="2073" width="12.28515625" style="78" bestFit="1" customWidth="1"/>
    <col min="2074" max="2074" width="17.85546875" style="78" bestFit="1" customWidth="1"/>
    <col min="2075" max="2075" width="24" style="78" bestFit="1" customWidth="1"/>
    <col min="2076" max="2076" width="24" style="78" customWidth="1"/>
    <col min="2077" max="2077" width="30.42578125" style="78" bestFit="1" customWidth="1"/>
    <col min="2078" max="2078" width="24" style="78" customWidth="1"/>
    <col min="2079" max="2079" width="40.28515625" style="78" bestFit="1" customWidth="1"/>
    <col min="2080" max="2080" width="27" style="78" bestFit="1" customWidth="1"/>
    <col min="2081" max="2081" width="9.140625" style="78" bestFit="1" customWidth="1"/>
    <col min="2082" max="2082" width="28.7109375" style="78" bestFit="1" customWidth="1"/>
    <col min="2083" max="2083" width="31.28515625" style="78" bestFit="1" customWidth="1"/>
    <col min="2084" max="2304" width="9.140625" style="78"/>
    <col min="2305" max="2305" width="7.140625" style="78" bestFit="1" customWidth="1"/>
    <col min="2306" max="2317" width="0" style="78" hidden="1" customWidth="1"/>
    <col min="2318" max="2319" width="13.28515625" style="78" customWidth="1"/>
    <col min="2320" max="2320" width="8.7109375" style="78" bestFit="1" customWidth="1"/>
    <col min="2321" max="2321" width="0" style="78" hidden="1" customWidth="1"/>
    <col min="2322" max="2322" width="29.85546875" style="78" customWidth="1"/>
    <col min="2323" max="2323" width="23.140625" style="78" bestFit="1" customWidth="1"/>
    <col min="2324" max="2324" width="21.85546875" style="78" bestFit="1" customWidth="1"/>
    <col min="2325" max="2325" width="23.140625" style="78" bestFit="1" customWidth="1"/>
    <col min="2326" max="2326" width="47.42578125" style="78" bestFit="1" customWidth="1"/>
    <col min="2327" max="2327" width="19.42578125" style="78" bestFit="1" customWidth="1"/>
    <col min="2328" max="2328" width="25.28515625" style="78" bestFit="1" customWidth="1"/>
    <col min="2329" max="2329" width="12.28515625" style="78" bestFit="1" customWidth="1"/>
    <col min="2330" max="2330" width="17.85546875" style="78" bestFit="1" customWidth="1"/>
    <col min="2331" max="2331" width="24" style="78" bestFit="1" customWidth="1"/>
    <col min="2332" max="2332" width="24" style="78" customWidth="1"/>
    <col min="2333" max="2333" width="30.42578125" style="78" bestFit="1" customWidth="1"/>
    <col min="2334" max="2334" width="24" style="78" customWidth="1"/>
    <col min="2335" max="2335" width="40.28515625" style="78" bestFit="1" customWidth="1"/>
    <col min="2336" max="2336" width="27" style="78" bestFit="1" customWidth="1"/>
    <col min="2337" max="2337" width="9.140625" style="78" bestFit="1" customWidth="1"/>
    <col min="2338" max="2338" width="28.7109375" style="78" bestFit="1" customWidth="1"/>
    <col min="2339" max="2339" width="31.28515625" style="78" bestFit="1" customWidth="1"/>
    <col min="2340" max="2560" width="9.140625" style="78"/>
    <col min="2561" max="2561" width="7.140625" style="78" bestFit="1" customWidth="1"/>
    <col min="2562" max="2573" width="0" style="78" hidden="1" customWidth="1"/>
    <col min="2574" max="2575" width="13.28515625" style="78" customWidth="1"/>
    <col min="2576" max="2576" width="8.7109375" style="78" bestFit="1" customWidth="1"/>
    <col min="2577" max="2577" width="0" style="78" hidden="1" customWidth="1"/>
    <col min="2578" max="2578" width="29.85546875" style="78" customWidth="1"/>
    <col min="2579" max="2579" width="23.140625" style="78" bestFit="1" customWidth="1"/>
    <col min="2580" max="2580" width="21.85546875" style="78" bestFit="1" customWidth="1"/>
    <col min="2581" max="2581" width="23.140625" style="78" bestFit="1" customWidth="1"/>
    <col min="2582" max="2582" width="47.42578125" style="78" bestFit="1" customWidth="1"/>
    <col min="2583" max="2583" width="19.42578125" style="78" bestFit="1" customWidth="1"/>
    <col min="2584" max="2584" width="25.28515625" style="78" bestFit="1" customWidth="1"/>
    <col min="2585" max="2585" width="12.28515625" style="78" bestFit="1" customWidth="1"/>
    <col min="2586" max="2586" width="17.85546875" style="78" bestFit="1" customWidth="1"/>
    <col min="2587" max="2587" width="24" style="78" bestFit="1" customWidth="1"/>
    <col min="2588" max="2588" width="24" style="78" customWidth="1"/>
    <col min="2589" max="2589" width="30.42578125" style="78" bestFit="1" customWidth="1"/>
    <col min="2590" max="2590" width="24" style="78" customWidth="1"/>
    <col min="2591" max="2591" width="40.28515625" style="78" bestFit="1" customWidth="1"/>
    <col min="2592" max="2592" width="27" style="78" bestFit="1" customWidth="1"/>
    <col min="2593" max="2593" width="9.140625" style="78" bestFit="1" customWidth="1"/>
    <col min="2594" max="2594" width="28.7109375" style="78" bestFit="1" customWidth="1"/>
    <col min="2595" max="2595" width="31.28515625" style="78" bestFit="1" customWidth="1"/>
    <col min="2596" max="2816" width="9.140625" style="78"/>
    <col min="2817" max="2817" width="7.140625" style="78" bestFit="1" customWidth="1"/>
    <col min="2818" max="2829" width="0" style="78" hidden="1" customWidth="1"/>
    <col min="2830" max="2831" width="13.28515625" style="78" customWidth="1"/>
    <col min="2832" max="2832" width="8.7109375" style="78" bestFit="1" customWidth="1"/>
    <col min="2833" max="2833" width="0" style="78" hidden="1" customWidth="1"/>
    <col min="2834" max="2834" width="29.85546875" style="78" customWidth="1"/>
    <col min="2835" max="2835" width="23.140625" style="78" bestFit="1" customWidth="1"/>
    <col min="2836" max="2836" width="21.85546875" style="78" bestFit="1" customWidth="1"/>
    <col min="2837" max="2837" width="23.140625" style="78" bestFit="1" customWidth="1"/>
    <col min="2838" max="2838" width="47.42578125" style="78" bestFit="1" customWidth="1"/>
    <col min="2839" max="2839" width="19.42578125" style="78" bestFit="1" customWidth="1"/>
    <col min="2840" max="2840" width="25.28515625" style="78" bestFit="1" customWidth="1"/>
    <col min="2841" max="2841" width="12.28515625" style="78" bestFit="1" customWidth="1"/>
    <col min="2842" max="2842" width="17.85546875" style="78" bestFit="1" customWidth="1"/>
    <col min="2843" max="2843" width="24" style="78" bestFit="1" customWidth="1"/>
    <col min="2844" max="2844" width="24" style="78" customWidth="1"/>
    <col min="2845" max="2845" width="30.42578125" style="78" bestFit="1" customWidth="1"/>
    <col min="2846" max="2846" width="24" style="78" customWidth="1"/>
    <col min="2847" max="2847" width="40.28515625" style="78" bestFit="1" customWidth="1"/>
    <col min="2848" max="2848" width="27" style="78" bestFit="1" customWidth="1"/>
    <col min="2849" max="2849" width="9.140625" style="78" bestFit="1" customWidth="1"/>
    <col min="2850" max="2850" width="28.7109375" style="78" bestFit="1" customWidth="1"/>
    <col min="2851" max="2851" width="31.28515625" style="78" bestFit="1" customWidth="1"/>
    <col min="2852" max="3072" width="9.140625" style="78"/>
    <col min="3073" max="3073" width="7.140625" style="78" bestFit="1" customWidth="1"/>
    <col min="3074" max="3085" width="0" style="78" hidden="1" customWidth="1"/>
    <col min="3086" max="3087" width="13.28515625" style="78" customWidth="1"/>
    <col min="3088" max="3088" width="8.7109375" style="78" bestFit="1" customWidth="1"/>
    <col min="3089" max="3089" width="0" style="78" hidden="1" customWidth="1"/>
    <col min="3090" max="3090" width="29.85546875" style="78" customWidth="1"/>
    <col min="3091" max="3091" width="23.140625" style="78" bestFit="1" customWidth="1"/>
    <col min="3092" max="3092" width="21.85546875" style="78" bestFit="1" customWidth="1"/>
    <col min="3093" max="3093" width="23.140625" style="78" bestFit="1" customWidth="1"/>
    <col min="3094" max="3094" width="47.42578125" style="78" bestFit="1" customWidth="1"/>
    <col min="3095" max="3095" width="19.42578125" style="78" bestFit="1" customWidth="1"/>
    <col min="3096" max="3096" width="25.28515625" style="78" bestFit="1" customWidth="1"/>
    <col min="3097" max="3097" width="12.28515625" style="78" bestFit="1" customWidth="1"/>
    <col min="3098" max="3098" width="17.85546875" style="78" bestFit="1" customWidth="1"/>
    <col min="3099" max="3099" width="24" style="78" bestFit="1" customWidth="1"/>
    <col min="3100" max="3100" width="24" style="78" customWidth="1"/>
    <col min="3101" max="3101" width="30.42578125" style="78" bestFit="1" customWidth="1"/>
    <col min="3102" max="3102" width="24" style="78" customWidth="1"/>
    <col min="3103" max="3103" width="40.28515625" style="78" bestFit="1" customWidth="1"/>
    <col min="3104" max="3104" width="27" style="78" bestFit="1" customWidth="1"/>
    <col min="3105" max="3105" width="9.140625" style="78" bestFit="1" customWidth="1"/>
    <col min="3106" max="3106" width="28.7109375" style="78" bestFit="1" customWidth="1"/>
    <col min="3107" max="3107" width="31.28515625" style="78" bestFit="1" customWidth="1"/>
    <col min="3108" max="3328" width="9.140625" style="78"/>
    <col min="3329" max="3329" width="7.140625" style="78" bestFit="1" customWidth="1"/>
    <col min="3330" max="3341" width="0" style="78" hidden="1" customWidth="1"/>
    <col min="3342" max="3343" width="13.28515625" style="78" customWidth="1"/>
    <col min="3344" max="3344" width="8.7109375" style="78" bestFit="1" customWidth="1"/>
    <col min="3345" max="3345" width="0" style="78" hidden="1" customWidth="1"/>
    <col min="3346" max="3346" width="29.85546875" style="78" customWidth="1"/>
    <col min="3347" max="3347" width="23.140625" style="78" bestFit="1" customWidth="1"/>
    <col min="3348" max="3348" width="21.85546875" style="78" bestFit="1" customWidth="1"/>
    <col min="3349" max="3349" width="23.140625" style="78" bestFit="1" customWidth="1"/>
    <col min="3350" max="3350" width="47.42578125" style="78" bestFit="1" customWidth="1"/>
    <col min="3351" max="3351" width="19.42578125" style="78" bestFit="1" customWidth="1"/>
    <col min="3352" max="3352" width="25.28515625" style="78" bestFit="1" customWidth="1"/>
    <col min="3353" max="3353" width="12.28515625" style="78" bestFit="1" customWidth="1"/>
    <col min="3354" max="3354" width="17.85546875" style="78" bestFit="1" customWidth="1"/>
    <col min="3355" max="3355" width="24" style="78" bestFit="1" customWidth="1"/>
    <col min="3356" max="3356" width="24" style="78" customWidth="1"/>
    <col min="3357" max="3357" width="30.42578125" style="78" bestFit="1" customWidth="1"/>
    <col min="3358" max="3358" width="24" style="78" customWidth="1"/>
    <col min="3359" max="3359" width="40.28515625" style="78" bestFit="1" customWidth="1"/>
    <col min="3360" max="3360" width="27" style="78" bestFit="1" customWidth="1"/>
    <col min="3361" max="3361" width="9.140625" style="78" bestFit="1" customWidth="1"/>
    <col min="3362" max="3362" width="28.7109375" style="78" bestFit="1" customWidth="1"/>
    <col min="3363" max="3363" width="31.28515625" style="78" bestFit="1" customWidth="1"/>
    <col min="3364" max="3584" width="9.140625" style="78"/>
    <col min="3585" max="3585" width="7.140625" style="78" bestFit="1" customWidth="1"/>
    <col min="3586" max="3597" width="0" style="78" hidden="1" customWidth="1"/>
    <col min="3598" max="3599" width="13.28515625" style="78" customWidth="1"/>
    <col min="3600" max="3600" width="8.7109375" style="78" bestFit="1" customWidth="1"/>
    <col min="3601" max="3601" width="0" style="78" hidden="1" customWidth="1"/>
    <col min="3602" max="3602" width="29.85546875" style="78" customWidth="1"/>
    <col min="3603" max="3603" width="23.140625" style="78" bestFit="1" customWidth="1"/>
    <col min="3604" max="3604" width="21.85546875" style="78" bestFit="1" customWidth="1"/>
    <col min="3605" max="3605" width="23.140625" style="78" bestFit="1" customWidth="1"/>
    <col min="3606" max="3606" width="47.42578125" style="78" bestFit="1" customWidth="1"/>
    <col min="3607" max="3607" width="19.42578125" style="78" bestFit="1" customWidth="1"/>
    <col min="3608" max="3608" width="25.28515625" style="78" bestFit="1" customWidth="1"/>
    <col min="3609" max="3609" width="12.28515625" style="78" bestFit="1" customWidth="1"/>
    <col min="3610" max="3610" width="17.85546875" style="78" bestFit="1" customWidth="1"/>
    <col min="3611" max="3611" width="24" style="78" bestFit="1" customWidth="1"/>
    <col min="3612" max="3612" width="24" style="78" customWidth="1"/>
    <col min="3613" max="3613" width="30.42578125" style="78" bestFit="1" customWidth="1"/>
    <col min="3614" max="3614" width="24" style="78" customWidth="1"/>
    <col min="3615" max="3615" width="40.28515625" style="78" bestFit="1" customWidth="1"/>
    <col min="3616" max="3616" width="27" style="78" bestFit="1" customWidth="1"/>
    <col min="3617" max="3617" width="9.140625" style="78" bestFit="1" customWidth="1"/>
    <col min="3618" max="3618" width="28.7109375" style="78" bestFit="1" customWidth="1"/>
    <col min="3619" max="3619" width="31.28515625" style="78" bestFit="1" customWidth="1"/>
    <col min="3620" max="3840" width="9.140625" style="78"/>
    <col min="3841" max="3841" width="7.140625" style="78" bestFit="1" customWidth="1"/>
    <col min="3842" max="3853" width="0" style="78" hidden="1" customWidth="1"/>
    <col min="3854" max="3855" width="13.28515625" style="78" customWidth="1"/>
    <col min="3856" max="3856" width="8.7109375" style="78" bestFit="1" customWidth="1"/>
    <col min="3857" max="3857" width="0" style="78" hidden="1" customWidth="1"/>
    <col min="3858" max="3858" width="29.85546875" style="78" customWidth="1"/>
    <col min="3859" max="3859" width="23.140625" style="78" bestFit="1" customWidth="1"/>
    <col min="3860" max="3860" width="21.85546875" style="78" bestFit="1" customWidth="1"/>
    <col min="3861" max="3861" width="23.140625" style="78" bestFit="1" customWidth="1"/>
    <col min="3862" max="3862" width="47.42578125" style="78" bestFit="1" customWidth="1"/>
    <col min="3863" max="3863" width="19.42578125" style="78" bestFit="1" customWidth="1"/>
    <col min="3864" max="3864" width="25.28515625" style="78" bestFit="1" customWidth="1"/>
    <col min="3865" max="3865" width="12.28515625" style="78" bestFit="1" customWidth="1"/>
    <col min="3866" max="3866" width="17.85546875" style="78" bestFit="1" customWidth="1"/>
    <col min="3867" max="3867" width="24" style="78" bestFit="1" customWidth="1"/>
    <col min="3868" max="3868" width="24" style="78" customWidth="1"/>
    <col min="3869" max="3869" width="30.42578125" style="78" bestFit="1" customWidth="1"/>
    <col min="3870" max="3870" width="24" style="78" customWidth="1"/>
    <col min="3871" max="3871" width="40.28515625" style="78" bestFit="1" customWidth="1"/>
    <col min="3872" max="3872" width="27" style="78" bestFit="1" customWidth="1"/>
    <col min="3873" max="3873" width="9.140625" style="78" bestFit="1" customWidth="1"/>
    <col min="3874" max="3874" width="28.7109375" style="78" bestFit="1" customWidth="1"/>
    <col min="3875" max="3875" width="31.28515625" style="78" bestFit="1" customWidth="1"/>
    <col min="3876" max="4096" width="9.140625" style="78"/>
    <col min="4097" max="4097" width="7.140625" style="78" bestFit="1" customWidth="1"/>
    <col min="4098" max="4109" width="0" style="78" hidden="1" customWidth="1"/>
    <col min="4110" max="4111" width="13.28515625" style="78" customWidth="1"/>
    <col min="4112" max="4112" width="8.7109375" style="78" bestFit="1" customWidth="1"/>
    <col min="4113" max="4113" width="0" style="78" hidden="1" customWidth="1"/>
    <col min="4114" max="4114" width="29.85546875" style="78" customWidth="1"/>
    <col min="4115" max="4115" width="23.140625" style="78" bestFit="1" customWidth="1"/>
    <col min="4116" max="4116" width="21.85546875" style="78" bestFit="1" customWidth="1"/>
    <col min="4117" max="4117" width="23.140625" style="78" bestFit="1" customWidth="1"/>
    <col min="4118" max="4118" width="47.42578125" style="78" bestFit="1" customWidth="1"/>
    <col min="4119" max="4119" width="19.42578125" style="78" bestFit="1" customWidth="1"/>
    <col min="4120" max="4120" width="25.28515625" style="78" bestFit="1" customWidth="1"/>
    <col min="4121" max="4121" width="12.28515625" style="78" bestFit="1" customWidth="1"/>
    <col min="4122" max="4122" width="17.85546875" style="78" bestFit="1" customWidth="1"/>
    <col min="4123" max="4123" width="24" style="78" bestFit="1" customWidth="1"/>
    <col min="4124" max="4124" width="24" style="78" customWidth="1"/>
    <col min="4125" max="4125" width="30.42578125" style="78" bestFit="1" customWidth="1"/>
    <col min="4126" max="4126" width="24" style="78" customWidth="1"/>
    <col min="4127" max="4127" width="40.28515625" style="78" bestFit="1" customWidth="1"/>
    <col min="4128" max="4128" width="27" style="78" bestFit="1" customWidth="1"/>
    <col min="4129" max="4129" width="9.140625" style="78" bestFit="1" customWidth="1"/>
    <col min="4130" max="4130" width="28.7109375" style="78" bestFit="1" customWidth="1"/>
    <col min="4131" max="4131" width="31.28515625" style="78" bestFit="1" customWidth="1"/>
    <col min="4132" max="4352" width="9.140625" style="78"/>
    <col min="4353" max="4353" width="7.140625" style="78" bestFit="1" customWidth="1"/>
    <col min="4354" max="4365" width="0" style="78" hidden="1" customWidth="1"/>
    <col min="4366" max="4367" width="13.28515625" style="78" customWidth="1"/>
    <col min="4368" max="4368" width="8.7109375" style="78" bestFit="1" customWidth="1"/>
    <col min="4369" max="4369" width="0" style="78" hidden="1" customWidth="1"/>
    <col min="4370" max="4370" width="29.85546875" style="78" customWidth="1"/>
    <col min="4371" max="4371" width="23.140625" style="78" bestFit="1" customWidth="1"/>
    <col min="4372" max="4372" width="21.85546875" style="78" bestFit="1" customWidth="1"/>
    <col min="4373" max="4373" width="23.140625" style="78" bestFit="1" customWidth="1"/>
    <col min="4374" max="4374" width="47.42578125" style="78" bestFit="1" customWidth="1"/>
    <col min="4375" max="4375" width="19.42578125" style="78" bestFit="1" customWidth="1"/>
    <col min="4376" max="4376" width="25.28515625" style="78" bestFit="1" customWidth="1"/>
    <col min="4377" max="4377" width="12.28515625" style="78" bestFit="1" customWidth="1"/>
    <col min="4378" max="4378" width="17.85546875" style="78" bestFit="1" customWidth="1"/>
    <col min="4379" max="4379" width="24" style="78" bestFit="1" customWidth="1"/>
    <col min="4380" max="4380" width="24" style="78" customWidth="1"/>
    <col min="4381" max="4381" width="30.42578125" style="78" bestFit="1" customWidth="1"/>
    <col min="4382" max="4382" width="24" style="78" customWidth="1"/>
    <col min="4383" max="4383" width="40.28515625" style="78" bestFit="1" customWidth="1"/>
    <col min="4384" max="4384" width="27" style="78" bestFit="1" customWidth="1"/>
    <col min="4385" max="4385" width="9.140625" style="78" bestFit="1" customWidth="1"/>
    <col min="4386" max="4386" width="28.7109375" style="78" bestFit="1" customWidth="1"/>
    <col min="4387" max="4387" width="31.28515625" style="78" bestFit="1" customWidth="1"/>
    <col min="4388" max="4608" width="9.140625" style="78"/>
    <col min="4609" max="4609" width="7.140625" style="78" bestFit="1" customWidth="1"/>
    <col min="4610" max="4621" width="0" style="78" hidden="1" customWidth="1"/>
    <col min="4622" max="4623" width="13.28515625" style="78" customWidth="1"/>
    <col min="4624" max="4624" width="8.7109375" style="78" bestFit="1" customWidth="1"/>
    <col min="4625" max="4625" width="0" style="78" hidden="1" customWidth="1"/>
    <col min="4626" max="4626" width="29.85546875" style="78" customWidth="1"/>
    <col min="4627" max="4627" width="23.140625" style="78" bestFit="1" customWidth="1"/>
    <col min="4628" max="4628" width="21.85546875" style="78" bestFit="1" customWidth="1"/>
    <col min="4629" max="4629" width="23.140625" style="78" bestFit="1" customWidth="1"/>
    <col min="4630" max="4630" width="47.42578125" style="78" bestFit="1" customWidth="1"/>
    <col min="4631" max="4631" width="19.42578125" style="78" bestFit="1" customWidth="1"/>
    <col min="4632" max="4632" width="25.28515625" style="78" bestFit="1" customWidth="1"/>
    <col min="4633" max="4633" width="12.28515625" style="78" bestFit="1" customWidth="1"/>
    <col min="4634" max="4634" width="17.85546875" style="78" bestFit="1" customWidth="1"/>
    <col min="4635" max="4635" width="24" style="78" bestFit="1" customWidth="1"/>
    <col min="4636" max="4636" width="24" style="78" customWidth="1"/>
    <col min="4637" max="4637" width="30.42578125" style="78" bestFit="1" customWidth="1"/>
    <col min="4638" max="4638" width="24" style="78" customWidth="1"/>
    <col min="4639" max="4639" width="40.28515625" style="78" bestFit="1" customWidth="1"/>
    <col min="4640" max="4640" width="27" style="78" bestFit="1" customWidth="1"/>
    <col min="4641" max="4641" width="9.140625" style="78" bestFit="1" customWidth="1"/>
    <col min="4642" max="4642" width="28.7109375" style="78" bestFit="1" customWidth="1"/>
    <col min="4643" max="4643" width="31.28515625" style="78" bestFit="1" customWidth="1"/>
    <col min="4644" max="4864" width="9.140625" style="78"/>
    <col min="4865" max="4865" width="7.140625" style="78" bestFit="1" customWidth="1"/>
    <col min="4866" max="4877" width="0" style="78" hidden="1" customWidth="1"/>
    <col min="4878" max="4879" width="13.28515625" style="78" customWidth="1"/>
    <col min="4880" max="4880" width="8.7109375" style="78" bestFit="1" customWidth="1"/>
    <col min="4881" max="4881" width="0" style="78" hidden="1" customWidth="1"/>
    <col min="4882" max="4882" width="29.85546875" style="78" customWidth="1"/>
    <col min="4883" max="4883" width="23.140625" style="78" bestFit="1" customWidth="1"/>
    <col min="4884" max="4884" width="21.85546875" style="78" bestFit="1" customWidth="1"/>
    <col min="4885" max="4885" width="23.140625" style="78" bestFit="1" customWidth="1"/>
    <col min="4886" max="4886" width="47.42578125" style="78" bestFit="1" customWidth="1"/>
    <col min="4887" max="4887" width="19.42578125" style="78" bestFit="1" customWidth="1"/>
    <col min="4888" max="4888" width="25.28515625" style="78" bestFit="1" customWidth="1"/>
    <col min="4889" max="4889" width="12.28515625" style="78" bestFit="1" customWidth="1"/>
    <col min="4890" max="4890" width="17.85546875" style="78" bestFit="1" customWidth="1"/>
    <col min="4891" max="4891" width="24" style="78" bestFit="1" customWidth="1"/>
    <col min="4892" max="4892" width="24" style="78" customWidth="1"/>
    <col min="4893" max="4893" width="30.42578125" style="78" bestFit="1" customWidth="1"/>
    <col min="4894" max="4894" width="24" style="78" customWidth="1"/>
    <col min="4895" max="4895" width="40.28515625" style="78" bestFit="1" customWidth="1"/>
    <col min="4896" max="4896" width="27" style="78" bestFit="1" customWidth="1"/>
    <col min="4897" max="4897" width="9.140625" style="78" bestFit="1" customWidth="1"/>
    <col min="4898" max="4898" width="28.7109375" style="78" bestFit="1" customWidth="1"/>
    <col min="4899" max="4899" width="31.28515625" style="78" bestFit="1" customWidth="1"/>
    <col min="4900" max="5120" width="9.140625" style="78"/>
    <col min="5121" max="5121" width="7.140625" style="78" bestFit="1" customWidth="1"/>
    <col min="5122" max="5133" width="0" style="78" hidden="1" customWidth="1"/>
    <col min="5134" max="5135" width="13.28515625" style="78" customWidth="1"/>
    <col min="5136" max="5136" width="8.7109375" style="78" bestFit="1" customWidth="1"/>
    <col min="5137" max="5137" width="0" style="78" hidden="1" customWidth="1"/>
    <col min="5138" max="5138" width="29.85546875" style="78" customWidth="1"/>
    <col min="5139" max="5139" width="23.140625" style="78" bestFit="1" customWidth="1"/>
    <col min="5140" max="5140" width="21.85546875" style="78" bestFit="1" customWidth="1"/>
    <col min="5141" max="5141" width="23.140625" style="78" bestFit="1" customWidth="1"/>
    <col min="5142" max="5142" width="47.42578125" style="78" bestFit="1" customWidth="1"/>
    <col min="5143" max="5143" width="19.42578125" style="78" bestFit="1" customWidth="1"/>
    <col min="5144" max="5144" width="25.28515625" style="78" bestFit="1" customWidth="1"/>
    <col min="5145" max="5145" width="12.28515625" style="78" bestFit="1" customWidth="1"/>
    <col min="5146" max="5146" width="17.85546875" style="78" bestFit="1" customWidth="1"/>
    <col min="5147" max="5147" width="24" style="78" bestFit="1" customWidth="1"/>
    <col min="5148" max="5148" width="24" style="78" customWidth="1"/>
    <col min="5149" max="5149" width="30.42578125" style="78" bestFit="1" customWidth="1"/>
    <col min="5150" max="5150" width="24" style="78" customWidth="1"/>
    <col min="5151" max="5151" width="40.28515625" style="78" bestFit="1" customWidth="1"/>
    <col min="5152" max="5152" width="27" style="78" bestFit="1" customWidth="1"/>
    <col min="5153" max="5153" width="9.140625" style="78" bestFit="1" customWidth="1"/>
    <col min="5154" max="5154" width="28.7109375" style="78" bestFit="1" customWidth="1"/>
    <col min="5155" max="5155" width="31.28515625" style="78" bestFit="1" customWidth="1"/>
    <col min="5156" max="5376" width="9.140625" style="78"/>
    <col min="5377" max="5377" width="7.140625" style="78" bestFit="1" customWidth="1"/>
    <col min="5378" max="5389" width="0" style="78" hidden="1" customWidth="1"/>
    <col min="5390" max="5391" width="13.28515625" style="78" customWidth="1"/>
    <col min="5392" max="5392" width="8.7109375" style="78" bestFit="1" customWidth="1"/>
    <col min="5393" max="5393" width="0" style="78" hidden="1" customWidth="1"/>
    <col min="5394" max="5394" width="29.85546875" style="78" customWidth="1"/>
    <col min="5395" max="5395" width="23.140625" style="78" bestFit="1" customWidth="1"/>
    <col min="5396" max="5396" width="21.85546875" style="78" bestFit="1" customWidth="1"/>
    <col min="5397" max="5397" width="23.140625" style="78" bestFit="1" customWidth="1"/>
    <col min="5398" max="5398" width="47.42578125" style="78" bestFit="1" customWidth="1"/>
    <col min="5399" max="5399" width="19.42578125" style="78" bestFit="1" customWidth="1"/>
    <col min="5400" max="5400" width="25.28515625" style="78" bestFit="1" customWidth="1"/>
    <col min="5401" max="5401" width="12.28515625" style="78" bestFit="1" customWidth="1"/>
    <col min="5402" max="5402" width="17.85546875" style="78" bestFit="1" customWidth="1"/>
    <col min="5403" max="5403" width="24" style="78" bestFit="1" customWidth="1"/>
    <col min="5404" max="5404" width="24" style="78" customWidth="1"/>
    <col min="5405" max="5405" width="30.42578125" style="78" bestFit="1" customWidth="1"/>
    <col min="5406" max="5406" width="24" style="78" customWidth="1"/>
    <col min="5407" max="5407" width="40.28515625" style="78" bestFit="1" customWidth="1"/>
    <col min="5408" max="5408" width="27" style="78" bestFit="1" customWidth="1"/>
    <col min="5409" max="5409" width="9.140625" style="78" bestFit="1" customWidth="1"/>
    <col min="5410" max="5410" width="28.7109375" style="78" bestFit="1" customWidth="1"/>
    <col min="5411" max="5411" width="31.28515625" style="78" bestFit="1" customWidth="1"/>
    <col min="5412" max="5632" width="9.140625" style="78"/>
    <col min="5633" max="5633" width="7.140625" style="78" bestFit="1" customWidth="1"/>
    <col min="5634" max="5645" width="0" style="78" hidden="1" customWidth="1"/>
    <col min="5646" max="5647" width="13.28515625" style="78" customWidth="1"/>
    <col min="5648" max="5648" width="8.7109375" style="78" bestFit="1" customWidth="1"/>
    <col min="5649" max="5649" width="0" style="78" hidden="1" customWidth="1"/>
    <col min="5650" max="5650" width="29.85546875" style="78" customWidth="1"/>
    <col min="5651" max="5651" width="23.140625" style="78" bestFit="1" customWidth="1"/>
    <col min="5652" max="5652" width="21.85546875" style="78" bestFit="1" customWidth="1"/>
    <col min="5653" max="5653" width="23.140625" style="78" bestFit="1" customWidth="1"/>
    <col min="5654" max="5654" width="47.42578125" style="78" bestFit="1" customWidth="1"/>
    <col min="5655" max="5655" width="19.42578125" style="78" bestFit="1" customWidth="1"/>
    <col min="5656" max="5656" width="25.28515625" style="78" bestFit="1" customWidth="1"/>
    <col min="5657" max="5657" width="12.28515625" style="78" bestFit="1" customWidth="1"/>
    <col min="5658" max="5658" width="17.85546875" style="78" bestFit="1" customWidth="1"/>
    <col min="5659" max="5659" width="24" style="78" bestFit="1" customWidth="1"/>
    <col min="5660" max="5660" width="24" style="78" customWidth="1"/>
    <col min="5661" max="5661" width="30.42578125" style="78" bestFit="1" customWidth="1"/>
    <col min="5662" max="5662" width="24" style="78" customWidth="1"/>
    <col min="5663" max="5663" width="40.28515625" style="78" bestFit="1" customWidth="1"/>
    <col min="5664" max="5664" width="27" style="78" bestFit="1" customWidth="1"/>
    <col min="5665" max="5665" width="9.140625" style="78" bestFit="1" customWidth="1"/>
    <col min="5666" max="5666" width="28.7109375" style="78" bestFit="1" customWidth="1"/>
    <col min="5667" max="5667" width="31.28515625" style="78" bestFit="1" customWidth="1"/>
    <col min="5668" max="5888" width="9.140625" style="78"/>
    <col min="5889" max="5889" width="7.140625" style="78" bestFit="1" customWidth="1"/>
    <col min="5890" max="5901" width="0" style="78" hidden="1" customWidth="1"/>
    <col min="5902" max="5903" width="13.28515625" style="78" customWidth="1"/>
    <col min="5904" max="5904" width="8.7109375" style="78" bestFit="1" customWidth="1"/>
    <col min="5905" max="5905" width="0" style="78" hidden="1" customWidth="1"/>
    <col min="5906" max="5906" width="29.85546875" style="78" customWidth="1"/>
    <col min="5907" max="5907" width="23.140625" style="78" bestFit="1" customWidth="1"/>
    <col min="5908" max="5908" width="21.85546875" style="78" bestFit="1" customWidth="1"/>
    <col min="5909" max="5909" width="23.140625" style="78" bestFit="1" customWidth="1"/>
    <col min="5910" max="5910" width="47.42578125" style="78" bestFit="1" customWidth="1"/>
    <col min="5911" max="5911" width="19.42578125" style="78" bestFit="1" customWidth="1"/>
    <col min="5912" max="5912" width="25.28515625" style="78" bestFit="1" customWidth="1"/>
    <col min="5913" max="5913" width="12.28515625" style="78" bestFit="1" customWidth="1"/>
    <col min="5914" max="5914" width="17.85546875" style="78" bestFit="1" customWidth="1"/>
    <col min="5915" max="5915" width="24" style="78" bestFit="1" customWidth="1"/>
    <col min="5916" max="5916" width="24" style="78" customWidth="1"/>
    <col min="5917" max="5917" width="30.42578125" style="78" bestFit="1" customWidth="1"/>
    <col min="5918" max="5918" width="24" style="78" customWidth="1"/>
    <col min="5919" max="5919" width="40.28515625" style="78" bestFit="1" customWidth="1"/>
    <col min="5920" max="5920" width="27" style="78" bestFit="1" customWidth="1"/>
    <col min="5921" max="5921" width="9.140625" style="78" bestFit="1" customWidth="1"/>
    <col min="5922" max="5922" width="28.7109375" style="78" bestFit="1" customWidth="1"/>
    <col min="5923" max="5923" width="31.28515625" style="78" bestFit="1" customWidth="1"/>
    <col min="5924" max="6144" width="9.140625" style="78"/>
    <col min="6145" max="6145" width="7.140625" style="78" bestFit="1" customWidth="1"/>
    <col min="6146" max="6157" width="0" style="78" hidden="1" customWidth="1"/>
    <col min="6158" max="6159" width="13.28515625" style="78" customWidth="1"/>
    <col min="6160" max="6160" width="8.7109375" style="78" bestFit="1" customWidth="1"/>
    <col min="6161" max="6161" width="0" style="78" hidden="1" customWidth="1"/>
    <col min="6162" max="6162" width="29.85546875" style="78" customWidth="1"/>
    <col min="6163" max="6163" width="23.140625" style="78" bestFit="1" customWidth="1"/>
    <col min="6164" max="6164" width="21.85546875" style="78" bestFit="1" customWidth="1"/>
    <col min="6165" max="6165" width="23.140625" style="78" bestFit="1" customWidth="1"/>
    <col min="6166" max="6166" width="47.42578125" style="78" bestFit="1" customWidth="1"/>
    <col min="6167" max="6167" width="19.42578125" style="78" bestFit="1" customWidth="1"/>
    <col min="6168" max="6168" width="25.28515625" style="78" bestFit="1" customWidth="1"/>
    <col min="6169" max="6169" width="12.28515625" style="78" bestFit="1" customWidth="1"/>
    <col min="6170" max="6170" width="17.85546875" style="78" bestFit="1" customWidth="1"/>
    <col min="6171" max="6171" width="24" style="78" bestFit="1" customWidth="1"/>
    <col min="6172" max="6172" width="24" style="78" customWidth="1"/>
    <col min="6173" max="6173" width="30.42578125" style="78" bestFit="1" customWidth="1"/>
    <col min="6174" max="6174" width="24" style="78" customWidth="1"/>
    <col min="6175" max="6175" width="40.28515625" style="78" bestFit="1" customWidth="1"/>
    <col min="6176" max="6176" width="27" style="78" bestFit="1" customWidth="1"/>
    <col min="6177" max="6177" width="9.140625" style="78" bestFit="1" customWidth="1"/>
    <col min="6178" max="6178" width="28.7109375" style="78" bestFit="1" customWidth="1"/>
    <col min="6179" max="6179" width="31.28515625" style="78" bestFit="1" customWidth="1"/>
    <col min="6180" max="6400" width="9.140625" style="78"/>
    <col min="6401" max="6401" width="7.140625" style="78" bestFit="1" customWidth="1"/>
    <col min="6402" max="6413" width="0" style="78" hidden="1" customWidth="1"/>
    <col min="6414" max="6415" width="13.28515625" style="78" customWidth="1"/>
    <col min="6416" max="6416" width="8.7109375" style="78" bestFit="1" customWidth="1"/>
    <col min="6417" max="6417" width="0" style="78" hidden="1" customWidth="1"/>
    <col min="6418" max="6418" width="29.85546875" style="78" customWidth="1"/>
    <col min="6419" max="6419" width="23.140625" style="78" bestFit="1" customWidth="1"/>
    <col min="6420" max="6420" width="21.85546875" style="78" bestFit="1" customWidth="1"/>
    <col min="6421" max="6421" width="23.140625" style="78" bestFit="1" customWidth="1"/>
    <col min="6422" max="6422" width="47.42578125" style="78" bestFit="1" customWidth="1"/>
    <col min="6423" max="6423" width="19.42578125" style="78" bestFit="1" customWidth="1"/>
    <col min="6424" max="6424" width="25.28515625" style="78" bestFit="1" customWidth="1"/>
    <col min="6425" max="6425" width="12.28515625" style="78" bestFit="1" customWidth="1"/>
    <col min="6426" max="6426" width="17.85546875" style="78" bestFit="1" customWidth="1"/>
    <col min="6427" max="6427" width="24" style="78" bestFit="1" customWidth="1"/>
    <col min="6428" max="6428" width="24" style="78" customWidth="1"/>
    <col min="6429" max="6429" width="30.42578125" style="78" bestFit="1" customWidth="1"/>
    <col min="6430" max="6430" width="24" style="78" customWidth="1"/>
    <col min="6431" max="6431" width="40.28515625" style="78" bestFit="1" customWidth="1"/>
    <col min="6432" max="6432" width="27" style="78" bestFit="1" customWidth="1"/>
    <col min="6433" max="6433" width="9.140625" style="78" bestFit="1" customWidth="1"/>
    <col min="6434" max="6434" width="28.7109375" style="78" bestFit="1" customWidth="1"/>
    <col min="6435" max="6435" width="31.28515625" style="78" bestFit="1" customWidth="1"/>
    <col min="6436" max="6656" width="9.140625" style="78"/>
    <col min="6657" max="6657" width="7.140625" style="78" bestFit="1" customWidth="1"/>
    <col min="6658" max="6669" width="0" style="78" hidden="1" customWidth="1"/>
    <col min="6670" max="6671" width="13.28515625" style="78" customWidth="1"/>
    <col min="6672" max="6672" width="8.7109375" style="78" bestFit="1" customWidth="1"/>
    <col min="6673" max="6673" width="0" style="78" hidden="1" customWidth="1"/>
    <col min="6674" max="6674" width="29.85546875" style="78" customWidth="1"/>
    <col min="6675" max="6675" width="23.140625" style="78" bestFit="1" customWidth="1"/>
    <col min="6676" max="6676" width="21.85546875" style="78" bestFit="1" customWidth="1"/>
    <col min="6677" max="6677" width="23.140625" style="78" bestFit="1" customWidth="1"/>
    <col min="6678" max="6678" width="47.42578125" style="78" bestFit="1" customWidth="1"/>
    <col min="6679" max="6679" width="19.42578125" style="78" bestFit="1" customWidth="1"/>
    <col min="6680" max="6680" width="25.28515625" style="78" bestFit="1" customWidth="1"/>
    <col min="6681" max="6681" width="12.28515625" style="78" bestFit="1" customWidth="1"/>
    <col min="6682" max="6682" width="17.85546875" style="78" bestFit="1" customWidth="1"/>
    <col min="6683" max="6683" width="24" style="78" bestFit="1" customWidth="1"/>
    <col min="6684" max="6684" width="24" style="78" customWidth="1"/>
    <col min="6685" max="6685" width="30.42578125" style="78" bestFit="1" customWidth="1"/>
    <col min="6686" max="6686" width="24" style="78" customWidth="1"/>
    <col min="6687" max="6687" width="40.28515625" style="78" bestFit="1" customWidth="1"/>
    <col min="6688" max="6688" width="27" style="78" bestFit="1" customWidth="1"/>
    <col min="6689" max="6689" width="9.140625" style="78" bestFit="1" customWidth="1"/>
    <col min="6690" max="6690" width="28.7109375" style="78" bestFit="1" customWidth="1"/>
    <col min="6691" max="6691" width="31.28515625" style="78" bestFit="1" customWidth="1"/>
    <col min="6692" max="6912" width="9.140625" style="78"/>
    <col min="6913" max="6913" width="7.140625" style="78" bestFit="1" customWidth="1"/>
    <col min="6914" max="6925" width="0" style="78" hidden="1" customWidth="1"/>
    <col min="6926" max="6927" width="13.28515625" style="78" customWidth="1"/>
    <col min="6928" max="6928" width="8.7109375" style="78" bestFit="1" customWidth="1"/>
    <col min="6929" max="6929" width="0" style="78" hidden="1" customWidth="1"/>
    <col min="6930" max="6930" width="29.85546875" style="78" customWidth="1"/>
    <col min="6931" max="6931" width="23.140625" style="78" bestFit="1" customWidth="1"/>
    <col min="6932" max="6932" width="21.85546875" style="78" bestFit="1" customWidth="1"/>
    <col min="6933" max="6933" width="23.140625" style="78" bestFit="1" customWidth="1"/>
    <col min="6934" max="6934" width="47.42578125" style="78" bestFit="1" customWidth="1"/>
    <col min="6935" max="6935" width="19.42578125" style="78" bestFit="1" customWidth="1"/>
    <col min="6936" max="6936" width="25.28515625" style="78" bestFit="1" customWidth="1"/>
    <col min="6937" max="6937" width="12.28515625" style="78" bestFit="1" customWidth="1"/>
    <col min="6938" max="6938" width="17.85546875" style="78" bestFit="1" customWidth="1"/>
    <col min="6939" max="6939" width="24" style="78" bestFit="1" customWidth="1"/>
    <col min="6940" max="6940" width="24" style="78" customWidth="1"/>
    <col min="6941" max="6941" width="30.42578125" style="78" bestFit="1" customWidth="1"/>
    <col min="6942" max="6942" width="24" style="78" customWidth="1"/>
    <col min="6943" max="6943" width="40.28515625" style="78" bestFit="1" customWidth="1"/>
    <col min="6944" max="6944" width="27" style="78" bestFit="1" customWidth="1"/>
    <col min="6945" max="6945" width="9.140625" style="78" bestFit="1" customWidth="1"/>
    <col min="6946" max="6946" width="28.7109375" style="78" bestFit="1" customWidth="1"/>
    <col min="6947" max="6947" width="31.28515625" style="78" bestFit="1" customWidth="1"/>
    <col min="6948" max="7168" width="9.140625" style="78"/>
    <col min="7169" max="7169" width="7.140625" style="78" bestFit="1" customWidth="1"/>
    <col min="7170" max="7181" width="0" style="78" hidden="1" customWidth="1"/>
    <col min="7182" max="7183" width="13.28515625" style="78" customWidth="1"/>
    <col min="7184" max="7184" width="8.7109375" style="78" bestFit="1" customWidth="1"/>
    <col min="7185" max="7185" width="0" style="78" hidden="1" customWidth="1"/>
    <col min="7186" max="7186" width="29.85546875" style="78" customWidth="1"/>
    <col min="7187" max="7187" width="23.140625" style="78" bestFit="1" customWidth="1"/>
    <col min="7188" max="7188" width="21.85546875" style="78" bestFit="1" customWidth="1"/>
    <col min="7189" max="7189" width="23.140625" style="78" bestFit="1" customWidth="1"/>
    <col min="7190" max="7190" width="47.42578125" style="78" bestFit="1" customWidth="1"/>
    <col min="7191" max="7191" width="19.42578125" style="78" bestFit="1" customWidth="1"/>
    <col min="7192" max="7192" width="25.28515625" style="78" bestFit="1" customWidth="1"/>
    <col min="7193" max="7193" width="12.28515625" style="78" bestFit="1" customWidth="1"/>
    <col min="7194" max="7194" width="17.85546875" style="78" bestFit="1" customWidth="1"/>
    <col min="7195" max="7195" width="24" style="78" bestFit="1" customWidth="1"/>
    <col min="7196" max="7196" width="24" style="78" customWidth="1"/>
    <col min="7197" max="7197" width="30.42578125" style="78" bestFit="1" customWidth="1"/>
    <col min="7198" max="7198" width="24" style="78" customWidth="1"/>
    <col min="7199" max="7199" width="40.28515625" style="78" bestFit="1" customWidth="1"/>
    <col min="7200" max="7200" width="27" style="78" bestFit="1" customWidth="1"/>
    <col min="7201" max="7201" width="9.140625" style="78" bestFit="1" customWidth="1"/>
    <col min="7202" max="7202" width="28.7109375" style="78" bestFit="1" customWidth="1"/>
    <col min="7203" max="7203" width="31.28515625" style="78" bestFit="1" customWidth="1"/>
    <col min="7204" max="7424" width="9.140625" style="78"/>
    <col min="7425" max="7425" width="7.140625" style="78" bestFit="1" customWidth="1"/>
    <col min="7426" max="7437" width="0" style="78" hidden="1" customWidth="1"/>
    <col min="7438" max="7439" width="13.28515625" style="78" customWidth="1"/>
    <col min="7440" max="7440" width="8.7109375" style="78" bestFit="1" customWidth="1"/>
    <col min="7441" max="7441" width="0" style="78" hidden="1" customWidth="1"/>
    <col min="7442" max="7442" width="29.85546875" style="78" customWidth="1"/>
    <col min="7443" max="7443" width="23.140625" style="78" bestFit="1" customWidth="1"/>
    <col min="7444" max="7444" width="21.85546875" style="78" bestFit="1" customWidth="1"/>
    <col min="7445" max="7445" width="23.140625" style="78" bestFit="1" customWidth="1"/>
    <col min="7446" max="7446" width="47.42578125" style="78" bestFit="1" customWidth="1"/>
    <col min="7447" max="7447" width="19.42578125" style="78" bestFit="1" customWidth="1"/>
    <col min="7448" max="7448" width="25.28515625" style="78" bestFit="1" customWidth="1"/>
    <col min="7449" max="7449" width="12.28515625" style="78" bestFit="1" customWidth="1"/>
    <col min="7450" max="7450" width="17.85546875" style="78" bestFit="1" customWidth="1"/>
    <col min="7451" max="7451" width="24" style="78" bestFit="1" customWidth="1"/>
    <col min="7452" max="7452" width="24" style="78" customWidth="1"/>
    <col min="7453" max="7453" width="30.42578125" style="78" bestFit="1" customWidth="1"/>
    <col min="7454" max="7454" width="24" style="78" customWidth="1"/>
    <col min="7455" max="7455" width="40.28515625" style="78" bestFit="1" customWidth="1"/>
    <col min="7456" max="7456" width="27" style="78" bestFit="1" customWidth="1"/>
    <col min="7457" max="7457" width="9.140625" style="78" bestFit="1" customWidth="1"/>
    <col min="7458" max="7458" width="28.7109375" style="78" bestFit="1" customWidth="1"/>
    <col min="7459" max="7459" width="31.28515625" style="78" bestFit="1" customWidth="1"/>
    <col min="7460" max="7680" width="9.140625" style="78"/>
    <col min="7681" max="7681" width="7.140625" style="78" bestFit="1" customWidth="1"/>
    <col min="7682" max="7693" width="0" style="78" hidden="1" customWidth="1"/>
    <col min="7694" max="7695" width="13.28515625" style="78" customWidth="1"/>
    <col min="7696" max="7696" width="8.7109375" style="78" bestFit="1" customWidth="1"/>
    <col min="7697" max="7697" width="0" style="78" hidden="1" customWidth="1"/>
    <col min="7698" max="7698" width="29.85546875" style="78" customWidth="1"/>
    <col min="7699" max="7699" width="23.140625" style="78" bestFit="1" customWidth="1"/>
    <col min="7700" max="7700" width="21.85546875" style="78" bestFit="1" customWidth="1"/>
    <col min="7701" max="7701" width="23.140625" style="78" bestFit="1" customWidth="1"/>
    <col min="7702" max="7702" width="47.42578125" style="78" bestFit="1" customWidth="1"/>
    <col min="7703" max="7703" width="19.42578125" style="78" bestFit="1" customWidth="1"/>
    <col min="7704" max="7704" width="25.28515625" style="78" bestFit="1" customWidth="1"/>
    <col min="7705" max="7705" width="12.28515625" style="78" bestFit="1" customWidth="1"/>
    <col min="7706" max="7706" width="17.85546875" style="78" bestFit="1" customWidth="1"/>
    <col min="7707" max="7707" width="24" style="78" bestFit="1" customWidth="1"/>
    <col min="7708" max="7708" width="24" style="78" customWidth="1"/>
    <col min="7709" max="7709" width="30.42578125" style="78" bestFit="1" customWidth="1"/>
    <col min="7710" max="7710" width="24" style="78" customWidth="1"/>
    <col min="7711" max="7711" width="40.28515625" style="78" bestFit="1" customWidth="1"/>
    <col min="7712" max="7712" width="27" style="78" bestFit="1" customWidth="1"/>
    <col min="7713" max="7713" width="9.140625" style="78" bestFit="1" customWidth="1"/>
    <col min="7714" max="7714" width="28.7109375" style="78" bestFit="1" customWidth="1"/>
    <col min="7715" max="7715" width="31.28515625" style="78" bestFit="1" customWidth="1"/>
    <col min="7716" max="7936" width="9.140625" style="78"/>
    <col min="7937" max="7937" width="7.140625" style="78" bestFit="1" customWidth="1"/>
    <col min="7938" max="7949" width="0" style="78" hidden="1" customWidth="1"/>
    <col min="7950" max="7951" width="13.28515625" style="78" customWidth="1"/>
    <col min="7952" max="7952" width="8.7109375" style="78" bestFit="1" customWidth="1"/>
    <col min="7953" max="7953" width="0" style="78" hidden="1" customWidth="1"/>
    <col min="7954" max="7954" width="29.85546875" style="78" customWidth="1"/>
    <col min="7955" max="7955" width="23.140625" style="78" bestFit="1" customWidth="1"/>
    <col min="7956" max="7956" width="21.85546875" style="78" bestFit="1" customWidth="1"/>
    <col min="7957" max="7957" width="23.140625" style="78" bestFit="1" customWidth="1"/>
    <col min="7958" max="7958" width="47.42578125" style="78" bestFit="1" customWidth="1"/>
    <col min="7959" max="7959" width="19.42578125" style="78" bestFit="1" customWidth="1"/>
    <col min="7960" max="7960" width="25.28515625" style="78" bestFit="1" customWidth="1"/>
    <col min="7961" max="7961" width="12.28515625" style="78" bestFit="1" customWidth="1"/>
    <col min="7962" max="7962" width="17.85546875" style="78" bestFit="1" customWidth="1"/>
    <col min="7963" max="7963" width="24" style="78" bestFit="1" customWidth="1"/>
    <col min="7964" max="7964" width="24" style="78" customWidth="1"/>
    <col min="7965" max="7965" width="30.42578125" style="78" bestFit="1" customWidth="1"/>
    <col min="7966" max="7966" width="24" style="78" customWidth="1"/>
    <col min="7967" max="7967" width="40.28515625" style="78" bestFit="1" customWidth="1"/>
    <col min="7968" max="7968" width="27" style="78" bestFit="1" customWidth="1"/>
    <col min="7969" max="7969" width="9.140625" style="78" bestFit="1" customWidth="1"/>
    <col min="7970" max="7970" width="28.7109375" style="78" bestFit="1" customWidth="1"/>
    <col min="7971" max="7971" width="31.28515625" style="78" bestFit="1" customWidth="1"/>
    <col min="7972" max="8192" width="9.140625" style="78"/>
    <col min="8193" max="8193" width="7.140625" style="78" bestFit="1" customWidth="1"/>
    <col min="8194" max="8205" width="0" style="78" hidden="1" customWidth="1"/>
    <col min="8206" max="8207" width="13.28515625" style="78" customWidth="1"/>
    <col min="8208" max="8208" width="8.7109375" style="78" bestFit="1" customWidth="1"/>
    <col min="8209" max="8209" width="0" style="78" hidden="1" customWidth="1"/>
    <col min="8210" max="8210" width="29.85546875" style="78" customWidth="1"/>
    <col min="8211" max="8211" width="23.140625" style="78" bestFit="1" customWidth="1"/>
    <col min="8212" max="8212" width="21.85546875" style="78" bestFit="1" customWidth="1"/>
    <col min="8213" max="8213" width="23.140625" style="78" bestFit="1" customWidth="1"/>
    <col min="8214" max="8214" width="47.42578125" style="78" bestFit="1" customWidth="1"/>
    <col min="8215" max="8215" width="19.42578125" style="78" bestFit="1" customWidth="1"/>
    <col min="8216" max="8216" width="25.28515625" style="78" bestFit="1" customWidth="1"/>
    <col min="8217" max="8217" width="12.28515625" style="78" bestFit="1" customWidth="1"/>
    <col min="8218" max="8218" width="17.85546875" style="78" bestFit="1" customWidth="1"/>
    <col min="8219" max="8219" width="24" style="78" bestFit="1" customWidth="1"/>
    <col min="8220" max="8220" width="24" style="78" customWidth="1"/>
    <col min="8221" max="8221" width="30.42578125" style="78" bestFit="1" customWidth="1"/>
    <col min="8222" max="8222" width="24" style="78" customWidth="1"/>
    <col min="8223" max="8223" width="40.28515625" style="78" bestFit="1" customWidth="1"/>
    <col min="8224" max="8224" width="27" style="78" bestFit="1" customWidth="1"/>
    <col min="8225" max="8225" width="9.140625" style="78" bestFit="1" customWidth="1"/>
    <col min="8226" max="8226" width="28.7109375" style="78" bestFit="1" customWidth="1"/>
    <col min="8227" max="8227" width="31.28515625" style="78" bestFit="1" customWidth="1"/>
    <col min="8228" max="8448" width="9.140625" style="78"/>
    <col min="8449" max="8449" width="7.140625" style="78" bestFit="1" customWidth="1"/>
    <col min="8450" max="8461" width="0" style="78" hidden="1" customWidth="1"/>
    <col min="8462" max="8463" width="13.28515625" style="78" customWidth="1"/>
    <col min="8464" max="8464" width="8.7109375" style="78" bestFit="1" customWidth="1"/>
    <col min="8465" max="8465" width="0" style="78" hidden="1" customWidth="1"/>
    <col min="8466" max="8466" width="29.85546875" style="78" customWidth="1"/>
    <col min="8467" max="8467" width="23.140625" style="78" bestFit="1" customWidth="1"/>
    <col min="8468" max="8468" width="21.85546875" style="78" bestFit="1" customWidth="1"/>
    <col min="8469" max="8469" width="23.140625" style="78" bestFit="1" customWidth="1"/>
    <col min="8470" max="8470" width="47.42578125" style="78" bestFit="1" customWidth="1"/>
    <col min="8471" max="8471" width="19.42578125" style="78" bestFit="1" customWidth="1"/>
    <col min="8472" max="8472" width="25.28515625" style="78" bestFit="1" customWidth="1"/>
    <col min="8473" max="8473" width="12.28515625" style="78" bestFit="1" customWidth="1"/>
    <col min="8474" max="8474" width="17.85546875" style="78" bestFit="1" customWidth="1"/>
    <col min="8475" max="8475" width="24" style="78" bestFit="1" customWidth="1"/>
    <col min="8476" max="8476" width="24" style="78" customWidth="1"/>
    <col min="8477" max="8477" width="30.42578125" style="78" bestFit="1" customWidth="1"/>
    <col min="8478" max="8478" width="24" style="78" customWidth="1"/>
    <col min="8479" max="8479" width="40.28515625" style="78" bestFit="1" customWidth="1"/>
    <col min="8480" max="8480" width="27" style="78" bestFit="1" customWidth="1"/>
    <col min="8481" max="8481" width="9.140625" style="78" bestFit="1" customWidth="1"/>
    <col min="8482" max="8482" width="28.7109375" style="78" bestFit="1" customWidth="1"/>
    <col min="8483" max="8483" width="31.28515625" style="78" bestFit="1" customWidth="1"/>
    <col min="8484" max="8704" width="9.140625" style="78"/>
    <col min="8705" max="8705" width="7.140625" style="78" bestFit="1" customWidth="1"/>
    <col min="8706" max="8717" width="0" style="78" hidden="1" customWidth="1"/>
    <col min="8718" max="8719" width="13.28515625" style="78" customWidth="1"/>
    <col min="8720" max="8720" width="8.7109375" style="78" bestFit="1" customWidth="1"/>
    <col min="8721" max="8721" width="0" style="78" hidden="1" customWidth="1"/>
    <col min="8722" max="8722" width="29.85546875" style="78" customWidth="1"/>
    <col min="8723" max="8723" width="23.140625" style="78" bestFit="1" customWidth="1"/>
    <col min="8724" max="8724" width="21.85546875" style="78" bestFit="1" customWidth="1"/>
    <col min="8725" max="8725" width="23.140625" style="78" bestFit="1" customWidth="1"/>
    <col min="8726" max="8726" width="47.42578125" style="78" bestFit="1" customWidth="1"/>
    <col min="8727" max="8727" width="19.42578125" style="78" bestFit="1" customWidth="1"/>
    <col min="8728" max="8728" width="25.28515625" style="78" bestFit="1" customWidth="1"/>
    <col min="8729" max="8729" width="12.28515625" style="78" bestFit="1" customWidth="1"/>
    <col min="8730" max="8730" width="17.85546875" style="78" bestFit="1" customWidth="1"/>
    <col min="8731" max="8731" width="24" style="78" bestFit="1" customWidth="1"/>
    <col min="8732" max="8732" width="24" style="78" customWidth="1"/>
    <col min="8733" max="8733" width="30.42578125" style="78" bestFit="1" customWidth="1"/>
    <col min="8734" max="8734" width="24" style="78" customWidth="1"/>
    <col min="8735" max="8735" width="40.28515625" style="78" bestFit="1" customWidth="1"/>
    <col min="8736" max="8736" width="27" style="78" bestFit="1" customWidth="1"/>
    <col min="8737" max="8737" width="9.140625" style="78" bestFit="1" customWidth="1"/>
    <col min="8738" max="8738" width="28.7109375" style="78" bestFit="1" customWidth="1"/>
    <col min="8739" max="8739" width="31.28515625" style="78" bestFit="1" customWidth="1"/>
    <col min="8740" max="8960" width="9.140625" style="78"/>
    <col min="8961" max="8961" width="7.140625" style="78" bestFit="1" customWidth="1"/>
    <col min="8962" max="8973" width="0" style="78" hidden="1" customWidth="1"/>
    <col min="8974" max="8975" width="13.28515625" style="78" customWidth="1"/>
    <col min="8976" max="8976" width="8.7109375" style="78" bestFit="1" customWidth="1"/>
    <col min="8977" max="8977" width="0" style="78" hidden="1" customWidth="1"/>
    <col min="8978" max="8978" width="29.85546875" style="78" customWidth="1"/>
    <col min="8979" max="8979" width="23.140625" style="78" bestFit="1" customWidth="1"/>
    <col min="8980" max="8980" width="21.85546875" style="78" bestFit="1" customWidth="1"/>
    <col min="8981" max="8981" width="23.140625" style="78" bestFit="1" customWidth="1"/>
    <col min="8982" max="8982" width="47.42578125" style="78" bestFit="1" customWidth="1"/>
    <col min="8983" max="8983" width="19.42578125" style="78" bestFit="1" customWidth="1"/>
    <col min="8984" max="8984" width="25.28515625" style="78" bestFit="1" customWidth="1"/>
    <col min="8985" max="8985" width="12.28515625" style="78" bestFit="1" customWidth="1"/>
    <col min="8986" max="8986" width="17.85546875" style="78" bestFit="1" customWidth="1"/>
    <col min="8987" max="8987" width="24" style="78" bestFit="1" customWidth="1"/>
    <col min="8988" max="8988" width="24" style="78" customWidth="1"/>
    <col min="8989" max="8989" width="30.42578125" style="78" bestFit="1" customWidth="1"/>
    <col min="8990" max="8990" width="24" style="78" customWidth="1"/>
    <col min="8991" max="8991" width="40.28515625" style="78" bestFit="1" customWidth="1"/>
    <col min="8992" max="8992" width="27" style="78" bestFit="1" customWidth="1"/>
    <col min="8993" max="8993" width="9.140625" style="78" bestFit="1" customWidth="1"/>
    <col min="8994" max="8994" width="28.7109375" style="78" bestFit="1" customWidth="1"/>
    <col min="8995" max="8995" width="31.28515625" style="78" bestFit="1" customWidth="1"/>
    <col min="8996" max="9216" width="9.140625" style="78"/>
    <col min="9217" max="9217" width="7.140625" style="78" bestFit="1" customWidth="1"/>
    <col min="9218" max="9229" width="0" style="78" hidden="1" customWidth="1"/>
    <col min="9230" max="9231" width="13.28515625" style="78" customWidth="1"/>
    <col min="9232" max="9232" width="8.7109375" style="78" bestFit="1" customWidth="1"/>
    <col min="9233" max="9233" width="0" style="78" hidden="1" customWidth="1"/>
    <col min="9234" max="9234" width="29.85546875" style="78" customWidth="1"/>
    <col min="9235" max="9235" width="23.140625" style="78" bestFit="1" customWidth="1"/>
    <col min="9236" max="9236" width="21.85546875" style="78" bestFit="1" customWidth="1"/>
    <col min="9237" max="9237" width="23.140625" style="78" bestFit="1" customWidth="1"/>
    <col min="9238" max="9238" width="47.42578125" style="78" bestFit="1" customWidth="1"/>
    <col min="9239" max="9239" width="19.42578125" style="78" bestFit="1" customWidth="1"/>
    <col min="9240" max="9240" width="25.28515625" style="78" bestFit="1" customWidth="1"/>
    <col min="9241" max="9241" width="12.28515625" style="78" bestFit="1" customWidth="1"/>
    <col min="9242" max="9242" width="17.85546875" style="78" bestFit="1" customWidth="1"/>
    <col min="9243" max="9243" width="24" style="78" bestFit="1" customWidth="1"/>
    <col min="9244" max="9244" width="24" style="78" customWidth="1"/>
    <col min="9245" max="9245" width="30.42578125" style="78" bestFit="1" customWidth="1"/>
    <col min="9246" max="9246" width="24" style="78" customWidth="1"/>
    <col min="9247" max="9247" width="40.28515625" style="78" bestFit="1" customWidth="1"/>
    <col min="9248" max="9248" width="27" style="78" bestFit="1" customWidth="1"/>
    <col min="9249" max="9249" width="9.140625" style="78" bestFit="1" customWidth="1"/>
    <col min="9250" max="9250" width="28.7109375" style="78" bestFit="1" customWidth="1"/>
    <col min="9251" max="9251" width="31.28515625" style="78" bestFit="1" customWidth="1"/>
    <col min="9252" max="9472" width="9.140625" style="78"/>
    <col min="9473" max="9473" width="7.140625" style="78" bestFit="1" customWidth="1"/>
    <col min="9474" max="9485" width="0" style="78" hidden="1" customWidth="1"/>
    <col min="9486" max="9487" width="13.28515625" style="78" customWidth="1"/>
    <col min="9488" max="9488" width="8.7109375" style="78" bestFit="1" customWidth="1"/>
    <col min="9489" max="9489" width="0" style="78" hidden="1" customWidth="1"/>
    <col min="9490" max="9490" width="29.85546875" style="78" customWidth="1"/>
    <col min="9491" max="9491" width="23.140625" style="78" bestFit="1" customWidth="1"/>
    <col min="9492" max="9492" width="21.85546875" style="78" bestFit="1" customWidth="1"/>
    <col min="9493" max="9493" width="23.140625" style="78" bestFit="1" customWidth="1"/>
    <col min="9494" max="9494" width="47.42578125" style="78" bestFit="1" customWidth="1"/>
    <col min="9495" max="9495" width="19.42578125" style="78" bestFit="1" customWidth="1"/>
    <col min="9496" max="9496" width="25.28515625" style="78" bestFit="1" customWidth="1"/>
    <col min="9497" max="9497" width="12.28515625" style="78" bestFit="1" customWidth="1"/>
    <col min="9498" max="9498" width="17.85546875" style="78" bestFit="1" customWidth="1"/>
    <col min="9499" max="9499" width="24" style="78" bestFit="1" customWidth="1"/>
    <col min="9500" max="9500" width="24" style="78" customWidth="1"/>
    <col min="9501" max="9501" width="30.42578125" style="78" bestFit="1" customWidth="1"/>
    <col min="9502" max="9502" width="24" style="78" customWidth="1"/>
    <col min="9503" max="9503" width="40.28515625" style="78" bestFit="1" customWidth="1"/>
    <col min="9504" max="9504" width="27" style="78" bestFit="1" customWidth="1"/>
    <col min="9505" max="9505" width="9.140625" style="78" bestFit="1" customWidth="1"/>
    <col min="9506" max="9506" width="28.7109375" style="78" bestFit="1" customWidth="1"/>
    <col min="9507" max="9507" width="31.28515625" style="78" bestFit="1" customWidth="1"/>
    <col min="9508" max="9728" width="9.140625" style="78"/>
    <col min="9729" max="9729" width="7.140625" style="78" bestFit="1" customWidth="1"/>
    <col min="9730" max="9741" width="0" style="78" hidden="1" customWidth="1"/>
    <col min="9742" max="9743" width="13.28515625" style="78" customWidth="1"/>
    <col min="9744" max="9744" width="8.7109375" style="78" bestFit="1" customWidth="1"/>
    <col min="9745" max="9745" width="0" style="78" hidden="1" customWidth="1"/>
    <col min="9746" max="9746" width="29.85546875" style="78" customWidth="1"/>
    <col min="9747" max="9747" width="23.140625" style="78" bestFit="1" customWidth="1"/>
    <col min="9748" max="9748" width="21.85546875" style="78" bestFit="1" customWidth="1"/>
    <col min="9749" max="9749" width="23.140625" style="78" bestFit="1" customWidth="1"/>
    <col min="9750" max="9750" width="47.42578125" style="78" bestFit="1" customWidth="1"/>
    <col min="9751" max="9751" width="19.42578125" style="78" bestFit="1" customWidth="1"/>
    <col min="9752" max="9752" width="25.28515625" style="78" bestFit="1" customWidth="1"/>
    <col min="9753" max="9753" width="12.28515625" style="78" bestFit="1" customWidth="1"/>
    <col min="9754" max="9754" width="17.85546875" style="78" bestFit="1" customWidth="1"/>
    <col min="9755" max="9755" width="24" style="78" bestFit="1" customWidth="1"/>
    <col min="9756" max="9756" width="24" style="78" customWidth="1"/>
    <col min="9757" max="9757" width="30.42578125" style="78" bestFit="1" customWidth="1"/>
    <col min="9758" max="9758" width="24" style="78" customWidth="1"/>
    <col min="9759" max="9759" width="40.28515625" style="78" bestFit="1" customWidth="1"/>
    <col min="9760" max="9760" width="27" style="78" bestFit="1" customWidth="1"/>
    <col min="9761" max="9761" width="9.140625" style="78" bestFit="1" customWidth="1"/>
    <col min="9762" max="9762" width="28.7109375" style="78" bestFit="1" customWidth="1"/>
    <col min="9763" max="9763" width="31.28515625" style="78" bestFit="1" customWidth="1"/>
    <col min="9764" max="9984" width="9.140625" style="78"/>
    <col min="9985" max="9985" width="7.140625" style="78" bestFit="1" customWidth="1"/>
    <col min="9986" max="9997" width="0" style="78" hidden="1" customWidth="1"/>
    <col min="9998" max="9999" width="13.28515625" style="78" customWidth="1"/>
    <col min="10000" max="10000" width="8.7109375" style="78" bestFit="1" customWidth="1"/>
    <col min="10001" max="10001" width="0" style="78" hidden="1" customWidth="1"/>
    <col min="10002" max="10002" width="29.85546875" style="78" customWidth="1"/>
    <col min="10003" max="10003" width="23.140625" style="78" bestFit="1" customWidth="1"/>
    <col min="10004" max="10004" width="21.85546875" style="78" bestFit="1" customWidth="1"/>
    <col min="10005" max="10005" width="23.140625" style="78" bestFit="1" customWidth="1"/>
    <col min="10006" max="10006" width="47.42578125" style="78" bestFit="1" customWidth="1"/>
    <col min="10007" max="10007" width="19.42578125" style="78" bestFit="1" customWidth="1"/>
    <col min="10008" max="10008" width="25.28515625" style="78" bestFit="1" customWidth="1"/>
    <col min="10009" max="10009" width="12.28515625" style="78" bestFit="1" customWidth="1"/>
    <col min="10010" max="10010" width="17.85546875" style="78" bestFit="1" customWidth="1"/>
    <col min="10011" max="10011" width="24" style="78" bestFit="1" customWidth="1"/>
    <col min="10012" max="10012" width="24" style="78" customWidth="1"/>
    <col min="10013" max="10013" width="30.42578125" style="78" bestFit="1" customWidth="1"/>
    <col min="10014" max="10014" width="24" style="78" customWidth="1"/>
    <col min="10015" max="10015" width="40.28515625" style="78" bestFit="1" customWidth="1"/>
    <col min="10016" max="10016" width="27" style="78" bestFit="1" customWidth="1"/>
    <col min="10017" max="10017" width="9.140625" style="78" bestFit="1" customWidth="1"/>
    <col min="10018" max="10018" width="28.7109375" style="78" bestFit="1" customWidth="1"/>
    <col min="10019" max="10019" width="31.28515625" style="78" bestFit="1" customWidth="1"/>
    <col min="10020" max="10240" width="9.140625" style="78"/>
    <col min="10241" max="10241" width="7.140625" style="78" bestFit="1" customWidth="1"/>
    <col min="10242" max="10253" width="0" style="78" hidden="1" customWidth="1"/>
    <col min="10254" max="10255" width="13.28515625" style="78" customWidth="1"/>
    <col min="10256" max="10256" width="8.7109375" style="78" bestFit="1" customWidth="1"/>
    <col min="10257" max="10257" width="0" style="78" hidden="1" customWidth="1"/>
    <col min="10258" max="10258" width="29.85546875" style="78" customWidth="1"/>
    <col min="10259" max="10259" width="23.140625" style="78" bestFit="1" customWidth="1"/>
    <col min="10260" max="10260" width="21.85546875" style="78" bestFit="1" customWidth="1"/>
    <col min="10261" max="10261" width="23.140625" style="78" bestFit="1" customWidth="1"/>
    <col min="10262" max="10262" width="47.42578125" style="78" bestFit="1" customWidth="1"/>
    <col min="10263" max="10263" width="19.42578125" style="78" bestFit="1" customWidth="1"/>
    <col min="10264" max="10264" width="25.28515625" style="78" bestFit="1" customWidth="1"/>
    <col min="10265" max="10265" width="12.28515625" style="78" bestFit="1" customWidth="1"/>
    <col min="10266" max="10266" width="17.85546875" style="78" bestFit="1" customWidth="1"/>
    <col min="10267" max="10267" width="24" style="78" bestFit="1" customWidth="1"/>
    <col min="10268" max="10268" width="24" style="78" customWidth="1"/>
    <col min="10269" max="10269" width="30.42578125" style="78" bestFit="1" customWidth="1"/>
    <col min="10270" max="10270" width="24" style="78" customWidth="1"/>
    <col min="10271" max="10271" width="40.28515625" style="78" bestFit="1" customWidth="1"/>
    <col min="10272" max="10272" width="27" style="78" bestFit="1" customWidth="1"/>
    <col min="10273" max="10273" width="9.140625" style="78" bestFit="1" customWidth="1"/>
    <col min="10274" max="10274" width="28.7109375" style="78" bestFit="1" customWidth="1"/>
    <col min="10275" max="10275" width="31.28515625" style="78" bestFit="1" customWidth="1"/>
    <col min="10276" max="10496" width="9.140625" style="78"/>
    <col min="10497" max="10497" width="7.140625" style="78" bestFit="1" customWidth="1"/>
    <col min="10498" max="10509" width="0" style="78" hidden="1" customWidth="1"/>
    <col min="10510" max="10511" width="13.28515625" style="78" customWidth="1"/>
    <col min="10512" max="10512" width="8.7109375" style="78" bestFit="1" customWidth="1"/>
    <col min="10513" max="10513" width="0" style="78" hidden="1" customWidth="1"/>
    <col min="10514" max="10514" width="29.85546875" style="78" customWidth="1"/>
    <col min="10515" max="10515" width="23.140625" style="78" bestFit="1" customWidth="1"/>
    <col min="10516" max="10516" width="21.85546875" style="78" bestFit="1" customWidth="1"/>
    <col min="10517" max="10517" width="23.140625" style="78" bestFit="1" customWidth="1"/>
    <col min="10518" max="10518" width="47.42578125" style="78" bestFit="1" customWidth="1"/>
    <col min="10519" max="10519" width="19.42578125" style="78" bestFit="1" customWidth="1"/>
    <col min="10520" max="10520" width="25.28515625" style="78" bestFit="1" customWidth="1"/>
    <col min="10521" max="10521" width="12.28515625" style="78" bestFit="1" customWidth="1"/>
    <col min="10522" max="10522" width="17.85546875" style="78" bestFit="1" customWidth="1"/>
    <col min="10523" max="10523" width="24" style="78" bestFit="1" customWidth="1"/>
    <col min="10524" max="10524" width="24" style="78" customWidth="1"/>
    <col min="10525" max="10525" width="30.42578125" style="78" bestFit="1" customWidth="1"/>
    <col min="10526" max="10526" width="24" style="78" customWidth="1"/>
    <col min="10527" max="10527" width="40.28515625" style="78" bestFit="1" customWidth="1"/>
    <col min="10528" max="10528" width="27" style="78" bestFit="1" customWidth="1"/>
    <col min="10529" max="10529" width="9.140625" style="78" bestFit="1" customWidth="1"/>
    <col min="10530" max="10530" width="28.7109375" style="78" bestFit="1" customWidth="1"/>
    <col min="10531" max="10531" width="31.28515625" style="78" bestFit="1" customWidth="1"/>
    <col min="10532" max="10752" width="9.140625" style="78"/>
    <col min="10753" max="10753" width="7.140625" style="78" bestFit="1" customWidth="1"/>
    <col min="10754" max="10765" width="0" style="78" hidden="1" customWidth="1"/>
    <col min="10766" max="10767" width="13.28515625" style="78" customWidth="1"/>
    <col min="10768" max="10768" width="8.7109375" style="78" bestFit="1" customWidth="1"/>
    <col min="10769" max="10769" width="0" style="78" hidden="1" customWidth="1"/>
    <col min="10770" max="10770" width="29.85546875" style="78" customWidth="1"/>
    <col min="10771" max="10771" width="23.140625" style="78" bestFit="1" customWidth="1"/>
    <col min="10772" max="10772" width="21.85546875" style="78" bestFit="1" customWidth="1"/>
    <col min="10773" max="10773" width="23.140625" style="78" bestFit="1" customWidth="1"/>
    <col min="10774" max="10774" width="47.42578125" style="78" bestFit="1" customWidth="1"/>
    <col min="10775" max="10775" width="19.42578125" style="78" bestFit="1" customWidth="1"/>
    <col min="10776" max="10776" width="25.28515625" style="78" bestFit="1" customWidth="1"/>
    <col min="10777" max="10777" width="12.28515625" style="78" bestFit="1" customWidth="1"/>
    <col min="10778" max="10778" width="17.85546875" style="78" bestFit="1" customWidth="1"/>
    <col min="10779" max="10779" width="24" style="78" bestFit="1" customWidth="1"/>
    <col min="10780" max="10780" width="24" style="78" customWidth="1"/>
    <col min="10781" max="10781" width="30.42578125" style="78" bestFit="1" customWidth="1"/>
    <col min="10782" max="10782" width="24" style="78" customWidth="1"/>
    <col min="10783" max="10783" width="40.28515625" style="78" bestFit="1" customWidth="1"/>
    <col min="10784" max="10784" width="27" style="78" bestFit="1" customWidth="1"/>
    <col min="10785" max="10785" width="9.140625" style="78" bestFit="1" customWidth="1"/>
    <col min="10786" max="10786" width="28.7109375" style="78" bestFit="1" customWidth="1"/>
    <col min="10787" max="10787" width="31.28515625" style="78" bestFit="1" customWidth="1"/>
    <col min="10788" max="11008" width="9.140625" style="78"/>
    <col min="11009" max="11009" width="7.140625" style="78" bestFit="1" customWidth="1"/>
    <col min="11010" max="11021" width="0" style="78" hidden="1" customWidth="1"/>
    <col min="11022" max="11023" width="13.28515625" style="78" customWidth="1"/>
    <col min="11024" max="11024" width="8.7109375" style="78" bestFit="1" customWidth="1"/>
    <col min="11025" max="11025" width="0" style="78" hidden="1" customWidth="1"/>
    <col min="11026" max="11026" width="29.85546875" style="78" customWidth="1"/>
    <col min="11027" max="11027" width="23.140625" style="78" bestFit="1" customWidth="1"/>
    <col min="11028" max="11028" width="21.85546875" style="78" bestFit="1" customWidth="1"/>
    <col min="11029" max="11029" width="23.140625" style="78" bestFit="1" customWidth="1"/>
    <col min="11030" max="11030" width="47.42578125" style="78" bestFit="1" customWidth="1"/>
    <col min="11031" max="11031" width="19.42578125" style="78" bestFit="1" customWidth="1"/>
    <col min="11032" max="11032" width="25.28515625" style="78" bestFit="1" customWidth="1"/>
    <col min="11033" max="11033" width="12.28515625" style="78" bestFit="1" customWidth="1"/>
    <col min="11034" max="11034" width="17.85546875" style="78" bestFit="1" customWidth="1"/>
    <col min="11035" max="11035" width="24" style="78" bestFit="1" customWidth="1"/>
    <col min="11036" max="11036" width="24" style="78" customWidth="1"/>
    <col min="11037" max="11037" width="30.42578125" style="78" bestFit="1" customWidth="1"/>
    <col min="11038" max="11038" width="24" style="78" customWidth="1"/>
    <col min="11039" max="11039" width="40.28515625" style="78" bestFit="1" customWidth="1"/>
    <col min="11040" max="11040" width="27" style="78" bestFit="1" customWidth="1"/>
    <col min="11041" max="11041" width="9.140625" style="78" bestFit="1" customWidth="1"/>
    <col min="11042" max="11042" width="28.7109375" style="78" bestFit="1" customWidth="1"/>
    <col min="11043" max="11043" width="31.28515625" style="78" bestFit="1" customWidth="1"/>
    <col min="11044" max="11264" width="9.140625" style="78"/>
    <col min="11265" max="11265" width="7.140625" style="78" bestFit="1" customWidth="1"/>
    <col min="11266" max="11277" width="0" style="78" hidden="1" customWidth="1"/>
    <col min="11278" max="11279" width="13.28515625" style="78" customWidth="1"/>
    <col min="11280" max="11280" width="8.7109375" style="78" bestFit="1" customWidth="1"/>
    <col min="11281" max="11281" width="0" style="78" hidden="1" customWidth="1"/>
    <col min="11282" max="11282" width="29.85546875" style="78" customWidth="1"/>
    <col min="11283" max="11283" width="23.140625" style="78" bestFit="1" customWidth="1"/>
    <col min="11284" max="11284" width="21.85546875" style="78" bestFit="1" customWidth="1"/>
    <col min="11285" max="11285" width="23.140625" style="78" bestFit="1" customWidth="1"/>
    <col min="11286" max="11286" width="47.42578125" style="78" bestFit="1" customWidth="1"/>
    <col min="11287" max="11287" width="19.42578125" style="78" bestFit="1" customWidth="1"/>
    <col min="11288" max="11288" width="25.28515625" style="78" bestFit="1" customWidth="1"/>
    <col min="11289" max="11289" width="12.28515625" style="78" bestFit="1" customWidth="1"/>
    <col min="11290" max="11290" width="17.85546875" style="78" bestFit="1" customWidth="1"/>
    <col min="11291" max="11291" width="24" style="78" bestFit="1" customWidth="1"/>
    <col min="11292" max="11292" width="24" style="78" customWidth="1"/>
    <col min="11293" max="11293" width="30.42578125" style="78" bestFit="1" customWidth="1"/>
    <col min="11294" max="11294" width="24" style="78" customWidth="1"/>
    <col min="11295" max="11295" width="40.28515625" style="78" bestFit="1" customWidth="1"/>
    <col min="11296" max="11296" width="27" style="78" bestFit="1" customWidth="1"/>
    <col min="11297" max="11297" width="9.140625" style="78" bestFit="1" customWidth="1"/>
    <col min="11298" max="11298" width="28.7109375" style="78" bestFit="1" customWidth="1"/>
    <col min="11299" max="11299" width="31.28515625" style="78" bestFit="1" customWidth="1"/>
    <col min="11300" max="11520" width="9.140625" style="78"/>
    <col min="11521" max="11521" width="7.140625" style="78" bestFit="1" customWidth="1"/>
    <col min="11522" max="11533" width="0" style="78" hidden="1" customWidth="1"/>
    <col min="11534" max="11535" width="13.28515625" style="78" customWidth="1"/>
    <col min="11536" max="11536" width="8.7109375" style="78" bestFit="1" customWidth="1"/>
    <col min="11537" max="11537" width="0" style="78" hidden="1" customWidth="1"/>
    <col min="11538" max="11538" width="29.85546875" style="78" customWidth="1"/>
    <col min="11539" max="11539" width="23.140625" style="78" bestFit="1" customWidth="1"/>
    <col min="11540" max="11540" width="21.85546875" style="78" bestFit="1" customWidth="1"/>
    <col min="11541" max="11541" width="23.140625" style="78" bestFit="1" customWidth="1"/>
    <col min="11542" max="11542" width="47.42578125" style="78" bestFit="1" customWidth="1"/>
    <col min="11543" max="11543" width="19.42578125" style="78" bestFit="1" customWidth="1"/>
    <col min="11544" max="11544" width="25.28515625" style="78" bestFit="1" customWidth="1"/>
    <col min="11545" max="11545" width="12.28515625" style="78" bestFit="1" customWidth="1"/>
    <col min="11546" max="11546" width="17.85546875" style="78" bestFit="1" customWidth="1"/>
    <col min="11547" max="11547" width="24" style="78" bestFit="1" customWidth="1"/>
    <col min="11548" max="11548" width="24" style="78" customWidth="1"/>
    <col min="11549" max="11549" width="30.42578125" style="78" bestFit="1" customWidth="1"/>
    <col min="11550" max="11550" width="24" style="78" customWidth="1"/>
    <col min="11551" max="11551" width="40.28515625" style="78" bestFit="1" customWidth="1"/>
    <col min="11552" max="11552" width="27" style="78" bestFit="1" customWidth="1"/>
    <col min="11553" max="11553" width="9.140625" style="78" bestFit="1" customWidth="1"/>
    <col min="11554" max="11554" width="28.7109375" style="78" bestFit="1" customWidth="1"/>
    <col min="11555" max="11555" width="31.28515625" style="78" bestFit="1" customWidth="1"/>
    <col min="11556" max="11776" width="9.140625" style="78"/>
    <col min="11777" max="11777" width="7.140625" style="78" bestFit="1" customWidth="1"/>
    <col min="11778" max="11789" width="0" style="78" hidden="1" customWidth="1"/>
    <col min="11790" max="11791" width="13.28515625" style="78" customWidth="1"/>
    <col min="11792" max="11792" width="8.7109375" style="78" bestFit="1" customWidth="1"/>
    <col min="11793" max="11793" width="0" style="78" hidden="1" customWidth="1"/>
    <col min="11794" max="11794" width="29.85546875" style="78" customWidth="1"/>
    <col min="11795" max="11795" width="23.140625" style="78" bestFit="1" customWidth="1"/>
    <col min="11796" max="11796" width="21.85546875" style="78" bestFit="1" customWidth="1"/>
    <col min="11797" max="11797" width="23.140625" style="78" bestFit="1" customWidth="1"/>
    <col min="11798" max="11798" width="47.42578125" style="78" bestFit="1" customWidth="1"/>
    <col min="11799" max="11799" width="19.42578125" style="78" bestFit="1" customWidth="1"/>
    <col min="11800" max="11800" width="25.28515625" style="78" bestFit="1" customWidth="1"/>
    <col min="11801" max="11801" width="12.28515625" style="78" bestFit="1" customWidth="1"/>
    <col min="11802" max="11802" width="17.85546875" style="78" bestFit="1" customWidth="1"/>
    <col min="11803" max="11803" width="24" style="78" bestFit="1" customWidth="1"/>
    <col min="11804" max="11804" width="24" style="78" customWidth="1"/>
    <col min="11805" max="11805" width="30.42578125" style="78" bestFit="1" customWidth="1"/>
    <col min="11806" max="11806" width="24" style="78" customWidth="1"/>
    <col min="11807" max="11807" width="40.28515625" style="78" bestFit="1" customWidth="1"/>
    <col min="11808" max="11808" width="27" style="78" bestFit="1" customWidth="1"/>
    <col min="11809" max="11809" width="9.140625" style="78" bestFit="1" customWidth="1"/>
    <col min="11810" max="11810" width="28.7109375" style="78" bestFit="1" customWidth="1"/>
    <col min="11811" max="11811" width="31.28515625" style="78" bestFit="1" customWidth="1"/>
    <col min="11812" max="12032" width="9.140625" style="78"/>
    <col min="12033" max="12033" width="7.140625" style="78" bestFit="1" customWidth="1"/>
    <col min="12034" max="12045" width="0" style="78" hidden="1" customWidth="1"/>
    <col min="12046" max="12047" width="13.28515625" style="78" customWidth="1"/>
    <col min="12048" max="12048" width="8.7109375" style="78" bestFit="1" customWidth="1"/>
    <col min="12049" max="12049" width="0" style="78" hidden="1" customWidth="1"/>
    <col min="12050" max="12050" width="29.85546875" style="78" customWidth="1"/>
    <col min="12051" max="12051" width="23.140625" style="78" bestFit="1" customWidth="1"/>
    <col min="12052" max="12052" width="21.85546875" style="78" bestFit="1" customWidth="1"/>
    <col min="12053" max="12053" width="23.140625" style="78" bestFit="1" customWidth="1"/>
    <col min="12054" max="12054" width="47.42578125" style="78" bestFit="1" customWidth="1"/>
    <col min="12055" max="12055" width="19.42578125" style="78" bestFit="1" customWidth="1"/>
    <col min="12056" max="12056" width="25.28515625" style="78" bestFit="1" customWidth="1"/>
    <col min="12057" max="12057" width="12.28515625" style="78" bestFit="1" customWidth="1"/>
    <col min="12058" max="12058" width="17.85546875" style="78" bestFit="1" customWidth="1"/>
    <col min="12059" max="12059" width="24" style="78" bestFit="1" customWidth="1"/>
    <col min="12060" max="12060" width="24" style="78" customWidth="1"/>
    <col min="12061" max="12061" width="30.42578125" style="78" bestFit="1" customWidth="1"/>
    <col min="12062" max="12062" width="24" style="78" customWidth="1"/>
    <col min="12063" max="12063" width="40.28515625" style="78" bestFit="1" customWidth="1"/>
    <col min="12064" max="12064" width="27" style="78" bestFit="1" customWidth="1"/>
    <col min="12065" max="12065" width="9.140625" style="78" bestFit="1" customWidth="1"/>
    <col min="12066" max="12066" width="28.7109375" style="78" bestFit="1" customWidth="1"/>
    <col min="12067" max="12067" width="31.28515625" style="78" bestFit="1" customWidth="1"/>
    <col min="12068" max="12288" width="9.140625" style="78"/>
    <col min="12289" max="12289" width="7.140625" style="78" bestFit="1" customWidth="1"/>
    <col min="12290" max="12301" width="0" style="78" hidden="1" customWidth="1"/>
    <col min="12302" max="12303" width="13.28515625" style="78" customWidth="1"/>
    <col min="12304" max="12304" width="8.7109375" style="78" bestFit="1" customWidth="1"/>
    <col min="12305" max="12305" width="0" style="78" hidden="1" customWidth="1"/>
    <col min="12306" max="12306" width="29.85546875" style="78" customWidth="1"/>
    <col min="12307" max="12307" width="23.140625" style="78" bestFit="1" customWidth="1"/>
    <col min="12308" max="12308" width="21.85546875" style="78" bestFit="1" customWidth="1"/>
    <col min="12309" max="12309" width="23.140625" style="78" bestFit="1" customWidth="1"/>
    <col min="12310" max="12310" width="47.42578125" style="78" bestFit="1" customWidth="1"/>
    <col min="12311" max="12311" width="19.42578125" style="78" bestFit="1" customWidth="1"/>
    <col min="12312" max="12312" width="25.28515625" style="78" bestFit="1" customWidth="1"/>
    <col min="12313" max="12313" width="12.28515625" style="78" bestFit="1" customWidth="1"/>
    <col min="12314" max="12314" width="17.85546875" style="78" bestFit="1" customWidth="1"/>
    <col min="12315" max="12315" width="24" style="78" bestFit="1" customWidth="1"/>
    <col min="12316" max="12316" width="24" style="78" customWidth="1"/>
    <col min="12317" max="12317" width="30.42578125" style="78" bestFit="1" customWidth="1"/>
    <col min="12318" max="12318" width="24" style="78" customWidth="1"/>
    <col min="12319" max="12319" width="40.28515625" style="78" bestFit="1" customWidth="1"/>
    <col min="12320" max="12320" width="27" style="78" bestFit="1" customWidth="1"/>
    <col min="12321" max="12321" width="9.140625" style="78" bestFit="1" customWidth="1"/>
    <col min="12322" max="12322" width="28.7109375" style="78" bestFit="1" customWidth="1"/>
    <col min="12323" max="12323" width="31.28515625" style="78" bestFit="1" customWidth="1"/>
    <col min="12324" max="12544" width="9.140625" style="78"/>
    <col min="12545" max="12545" width="7.140625" style="78" bestFit="1" customWidth="1"/>
    <col min="12546" max="12557" width="0" style="78" hidden="1" customWidth="1"/>
    <col min="12558" max="12559" width="13.28515625" style="78" customWidth="1"/>
    <col min="12560" max="12560" width="8.7109375" style="78" bestFit="1" customWidth="1"/>
    <col min="12561" max="12561" width="0" style="78" hidden="1" customWidth="1"/>
    <col min="12562" max="12562" width="29.85546875" style="78" customWidth="1"/>
    <col min="12563" max="12563" width="23.140625" style="78" bestFit="1" customWidth="1"/>
    <col min="12564" max="12564" width="21.85546875" style="78" bestFit="1" customWidth="1"/>
    <col min="12565" max="12565" width="23.140625" style="78" bestFit="1" customWidth="1"/>
    <col min="12566" max="12566" width="47.42578125" style="78" bestFit="1" customWidth="1"/>
    <col min="12567" max="12567" width="19.42578125" style="78" bestFit="1" customWidth="1"/>
    <col min="12568" max="12568" width="25.28515625" style="78" bestFit="1" customWidth="1"/>
    <col min="12569" max="12569" width="12.28515625" style="78" bestFit="1" customWidth="1"/>
    <col min="12570" max="12570" width="17.85546875" style="78" bestFit="1" customWidth="1"/>
    <col min="12571" max="12571" width="24" style="78" bestFit="1" customWidth="1"/>
    <col min="12572" max="12572" width="24" style="78" customWidth="1"/>
    <col min="12573" max="12573" width="30.42578125" style="78" bestFit="1" customWidth="1"/>
    <col min="12574" max="12574" width="24" style="78" customWidth="1"/>
    <col min="12575" max="12575" width="40.28515625" style="78" bestFit="1" customWidth="1"/>
    <col min="12576" max="12576" width="27" style="78" bestFit="1" customWidth="1"/>
    <col min="12577" max="12577" width="9.140625" style="78" bestFit="1" customWidth="1"/>
    <col min="12578" max="12578" width="28.7109375" style="78" bestFit="1" customWidth="1"/>
    <col min="12579" max="12579" width="31.28515625" style="78" bestFit="1" customWidth="1"/>
    <col min="12580" max="12800" width="9.140625" style="78"/>
    <col min="12801" max="12801" width="7.140625" style="78" bestFit="1" customWidth="1"/>
    <col min="12802" max="12813" width="0" style="78" hidden="1" customWidth="1"/>
    <col min="12814" max="12815" width="13.28515625" style="78" customWidth="1"/>
    <col min="12816" max="12816" width="8.7109375" style="78" bestFit="1" customWidth="1"/>
    <col min="12817" max="12817" width="0" style="78" hidden="1" customWidth="1"/>
    <col min="12818" max="12818" width="29.85546875" style="78" customWidth="1"/>
    <col min="12819" max="12819" width="23.140625" style="78" bestFit="1" customWidth="1"/>
    <col min="12820" max="12820" width="21.85546875" style="78" bestFit="1" customWidth="1"/>
    <col min="12821" max="12821" width="23.140625" style="78" bestFit="1" customWidth="1"/>
    <col min="12822" max="12822" width="47.42578125" style="78" bestFit="1" customWidth="1"/>
    <col min="12823" max="12823" width="19.42578125" style="78" bestFit="1" customWidth="1"/>
    <col min="12824" max="12824" width="25.28515625" style="78" bestFit="1" customWidth="1"/>
    <col min="12825" max="12825" width="12.28515625" style="78" bestFit="1" customWidth="1"/>
    <col min="12826" max="12826" width="17.85546875" style="78" bestFit="1" customWidth="1"/>
    <col min="12827" max="12827" width="24" style="78" bestFit="1" customWidth="1"/>
    <col min="12828" max="12828" width="24" style="78" customWidth="1"/>
    <col min="12829" max="12829" width="30.42578125" style="78" bestFit="1" customWidth="1"/>
    <col min="12830" max="12830" width="24" style="78" customWidth="1"/>
    <col min="12831" max="12831" width="40.28515625" style="78" bestFit="1" customWidth="1"/>
    <col min="12832" max="12832" width="27" style="78" bestFit="1" customWidth="1"/>
    <col min="12833" max="12833" width="9.140625" style="78" bestFit="1" customWidth="1"/>
    <col min="12834" max="12834" width="28.7109375" style="78" bestFit="1" customWidth="1"/>
    <col min="12835" max="12835" width="31.28515625" style="78" bestFit="1" customWidth="1"/>
    <col min="12836" max="13056" width="9.140625" style="78"/>
    <col min="13057" max="13057" width="7.140625" style="78" bestFit="1" customWidth="1"/>
    <col min="13058" max="13069" width="0" style="78" hidden="1" customWidth="1"/>
    <col min="13070" max="13071" width="13.28515625" style="78" customWidth="1"/>
    <col min="13072" max="13072" width="8.7109375" style="78" bestFit="1" customWidth="1"/>
    <col min="13073" max="13073" width="0" style="78" hidden="1" customWidth="1"/>
    <col min="13074" max="13074" width="29.85546875" style="78" customWidth="1"/>
    <col min="13075" max="13075" width="23.140625" style="78" bestFit="1" customWidth="1"/>
    <col min="13076" max="13076" width="21.85546875" style="78" bestFit="1" customWidth="1"/>
    <col min="13077" max="13077" width="23.140625" style="78" bestFit="1" customWidth="1"/>
    <col min="13078" max="13078" width="47.42578125" style="78" bestFit="1" customWidth="1"/>
    <col min="13079" max="13079" width="19.42578125" style="78" bestFit="1" customWidth="1"/>
    <col min="13080" max="13080" width="25.28515625" style="78" bestFit="1" customWidth="1"/>
    <col min="13081" max="13081" width="12.28515625" style="78" bestFit="1" customWidth="1"/>
    <col min="13082" max="13082" width="17.85546875" style="78" bestFit="1" customWidth="1"/>
    <col min="13083" max="13083" width="24" style="78" bestFit="1" customWidth="1"/>
    <col min="13084" max="13084" width="24" style="78" customWidth="1"/>
    <col min="13085" max="13085" width="30.42578125" style="78" bestFit="1" customWidth="1"/>
    <col min="13086" max="13086" width="24" style="78" customWidth="1"/>
    <col min="13087" max="13087" width="40.28515625" style="78" bestFit="1" customWidth="1"/>
    <col min="13088" max="13088" width="27" style="78" bestFit="1" customWidth="1"/>
    <col min="13089" max="13089" width="9.140625" style="78" bestFit="1" customWidth="1"/>
    <col min="13090" max="13090" width="28.7109375" style="78" bestFit="1" customWidth="1"/>
    <col min="13091" max="13091" width="31.28515625" style="78" bestFit="1" customWidth="1"/>
    <col min="13092" max="13312" width="9.140625" style="78"/>
    <col min="13313" max="13313" width="7.140625" style="78" bestFit="1" customWidth="1"/>
    <col min="13314" max="13325" width="0" style="78" hidden="1" customWidth="1"/>
    <col min="13326" max="13327" width="13.28515625" style="78" customWidth="1"/>
    <col min="13328" max="13328" width="8.7109375" style="78" bestFit="1" customWidth="1"/>
    <col min="13329" max="13329" width="0" style="78" hidden="1" customWidth="1"/>
    <col min="13330" max="13330" width="29.85546875" style="78" customWidth="1"/>
    <col min="13331" max="13331" width="23.140625" style="78" bestFit="1" customWidth="1"/>
    <col min="13332" max="13332" width="21.85546875" style="78" bestFit="1" customWidth="1"/>
    <col min="13333" max="13333" width="23.140625" style="78" bestFit="1" customWidth="1"/>
    <col min="13334" max="13334" width="47.42578125" style="78" bestFit="1" customWidth="1"/>
    <col min="13335" max="13335" width="19.42578125" style="78" bestFit="1" customWidth="1"/>
    <col min="13336" max="13336" width="25.28515625" style="78" bestFit="1" customWidth="1"/>
    <col min="13337" max="13337" width="12.28515625" style="78" bestFit="1" customWidth="1"/>
    <col min="13338" max="13338" width="17.85546875" style="78" bestFit="1" customWidth="1"/>
    <col min="13339" max="13339" width="24" style="78" bestFit="1" customWidth="1"/>
    <col min="13340" max="13340" width="24" style="78" customWidth="1"/>
    <col min="13341" max="13341" width="30.42578125" style="78" bestFit="1" customWidth="1"/>
    <col min="13342" max="13342" width="24" style="78" customWidth="1"/>
    <col min="13343" max="13343" width="40.28515625" style="78" bestFit="1" customWidth="1"/>
    <col min="13344" max="13344" width="27" style="78" bestFit="1" customWidth="1"/>
    <col min="13345" max="13345" width="9.140625" style="78" bestFit="1" customWidth="1"/>
    <col min="13346" max="13346" width="28.7109375" style="78" bestFit="1" customWidth="1"/>
    <col min="13347" max="13347" width="31.28515625" style="78" bestFit="1" customWidth="1"/>
    <col min="13348" max="13568" width="9.140625" style="78"/>
    <col min="13569" max="13569" width="7.140625" style="78" bestFit="1" customWidth="1"/>
    <col min="13570" max="13581" width="0" style="78" hidden="1" customWidth="1"/>
    <col min="13582" max="13583" width="13.28515625" style="78" customWidth="1"/>
    <col min="13584" max="13584" width="8.7109375" style="78" bestFit="1" customWidth="1"/>
    <col min="13585" max="13585" width="0" style="78" hidden="1" customWidth="1"/>
    <col min="13586" max="13586" width="29.85546875" style="78" customWidth="1"/>
    <col min="13587" max="13587" width="23.140625" style="78" bestFit="1" customWidth="1"/>
    <col min="13588" max="13588" width="21.85546875" style="78" bestFit="1" customWidth="1"/>
    <col min="13589" max="13589" width="23.140625" style="78" bestFit="1" customWidth="1"/>
    <col min="13590" max="13590" width="47.42578125" style="78" bestFit="1" customWidth="1"/>
    <col min="13591" max="13591" width="19.42578125" style="78" bestFit="1" customWidth="1"/>
    <col min="13592" max="13592" width="25.28515625" style="78" bestFit="1" customWidth="1"/>
    <col min="13593" max="13593" width="12.28515625" style="78" bestFit="1" customWidth="1"/>
    <col min="13594" max="13594" width="17.85546875" style="78" bestFit="1" customWidth="1"/>
    <col min="13595" max="13595" width="24" style="78" bestFit="1" customWidth="1"/>
    <col min="13596" max="13596" width="24" style="78" customWidth="1"/>
    <col min="13597" max="13597" width="30.42578125" style="78" bestFit="1" customWidth="1"/>
    <col min="13598" max="13598" width="24" style="78" customWidth="1"/>
    <col min="13599" max="13599" width="40.28515625" style="78" bestFit="1" customWidth="1"/>
    <col min="13600" max="13600" width="27" style="78" bestFit="1" customWidth="1"/>
    <col min="13601" max="13601" width="9.140625" style="78" bestFit="1" customWidth="1"/>
    <col min="13602" max="13602" width="28.7109375" style="78" bestFit="1" customWidth="1"/>
    <col min="13603" max="13603" width="31.28515625" style="78" bestFit="1" customWidth="1"/>
    <col min="13604" max="13824" width="9.140625" style="78"/>
    <col min="13825" max="13825" width="7.140625" style="78" bestFit="1" customWidth="1"/>
    <col min="13826" max="13837" width="0" style="78" hidden="1" customWidth="1"/>
    <col min="13838" max="13839" width="13.28515625" style="78" customWidth="1"/>
    <col min="13840" max="13840" width="8.7109375" style="78" bestFit="1" customWidth="1"/>
    <col min="13841" max="13841" width="0" style="78" hidden="1" customWidth="1"/>
    <col min="13842" max="13842" width="29.85546875" style="78" customWidth="1"/>
    <col min="13843" max="13843" width="23.140625" style="78" bestFit="1" customWidth="1"/>
    <col min="13844" max="13844" width="21.85546875" style="78" bestFit="1" customWidth="1"/>
    <col min="13845" max="13845" width="23.140625" style="78" bestFit="1" customWidth="1"/>
    <col min="13846" max="13846" width="47.42578125" style="78" bestFit="1" customWidth="1"/>
    <col min="13847" max="13847" width="19.42578125" style="78" bestFit="1" customWidth="1"/>
    <col min="13848" max="13848" width="25.28515625" style="78" bestFit="1" customWidth="1"/>
    <col min="13849" max="13849" width="12.28515625" style="78" bestFit="1" customWidth="1"/>
    <col min="13850" max="13850" width="17.85546875" style="78" bestFit="1" customWidth="1"/>
    <col min="13851" max="13851" width="24" style="78" bestFit="1" customWidth="1"/>
    <col min="13852" max="13852" width="24" style="78" customWidth="1"/>
    <col min="13853" max="13853" width="30.42578125" style="78" bestFit="1" customWidth="1"/>
    <col min="13854" max="13854" width="24" style="78" customWidth="1"/>
    <col min="13855" max="13855" width="40.28515625" style="78" bestFit="1" customWidth="1"/>
    <col min="13856" max="13856" width="27" style="78" bestFit="1" customWidth="1"/>
    <col min="13857" max="13857" width="9.140625" style="78" bestFit="1" customWidth="1"/>
    <col min="13858" max="13858" width="28.7109375" style="78" bestFit="1" customWidth="1"/>
    <col min="13859" max="13859" width="31.28515625" style="78" bestFit="1" customWidth="1"/>
    <col min="13860" max="14080" width="9.140625" style="78"/>
    <col min="14081" max="14081" width="7.140625" style="78" bestFit="1" customWidth="1"/>
    <col min="14082" max="14093" width="0" style="78" hidden="1" customWidth="1"/>
    <col min="14094" max="14095" width="13.28515625" style="78" customWidth="1"/>
    <col min="14096" max="14096" width="8.7109375" style="78" bestFit="1" customWidth="1"/>
    <col min="14097" max="14097" width="0" style="78" hidden="1" customWidth="1"/>
    <col min="14098" max="14098" width="29.85546875" style="78" customWidth="1"/>
    <col min="14099" max="14099" width="23.140625" style="78" bestFit="1" customWidth="1"/>
    <col min="14100" max="14100" width="21.85546875" style="78" bestFit="1" customWidth="1"/>
    <col min="14101" max="14101" width="23.140625" style="78" bestFit="1" customWidth="1"/>
    <col min="14102" max="14102" width="47.42578125" style="78" bestFit="1" customWidth="1"/>
    <col min="14103" max="14103" width="19.42578125" style="78" bestFit="1" customWidth="1"/>
    <col min="14104" max="14104" width="25.28515625" style="78" bestFit="1" customWidth="1"/>
    <col min="14105" max="14105" width="12.28515625" style="78" bestFit="1" customWidth="1"/>
    <col min="14106" max="14106" width="17.85546875" style="78" bestFit="1" customWidth="1"/>
    <col min="14107" max="14107" width="24" style="78" bestFit="1" customWidth="1"/>
    <col min="14108" max="14108" width="24" style="78" customWidth="1"/>
    <col min="14109" max="14109" width="30.42578125" style="78" bestFit="1" customWidth="1"/>
    <col min="14110" max="14110" width="24" style="78" customWidth="1"/>
    <col min="14111" max="14111" width="40.28515625" style="78" bestFit="1" customWidth="1"/>
    <col min="14112" max="14112" width="27" style="78" bestFit="1" customWidth="1"/>
    <col min="14113" max="14113" width="9.140625" style="78" bestFit="1" customWidth="1"/>
    <col min="14114" max="14114" width="28.7109375" style="78" bestFit="1" customWidth="1"/>
    <col min="14115" max="14115" width="31.28515625" style="78" bestFit="1" customWidth="1"/>
    <col min="14116" max="14336" width="9.140625" style="78"/>
    <col min="14337" max="14337" width="7.140625" style="78" bestFit="1" customWidth="1"/>
    <col min="14338" max="14349" width="0" style="78" hidden="1" customWidth="1"/>
    <col min="14350" max="14351" width="13.28515625" style="78" customWidth="1"/>
    <col min="14352" max="14352" width="8.7109375" style="78" bestFit="1" customWidth="1"/>
    <col min="14353" max="14353" width="0" style="78" hidden="1" customWidth="1"/>
    <col min="14354" max="14354" width="29.85546875" style="78" customWidth="1"/>
    <col min="14355" max="14355" width="23.140625" style="78" bestFit="1" customWidth="1"/>
    <col min="14356" max="14356" width="21.85546875" style="78" bestFit="1" customWidth="1"/>
    <col min="14357" max="14357" width="23.140625" style="78" bestFit="1" customWidth="1"/>
    <col min="14358" max="14358" width="47.42578125" style="78" bestFit="1" customWidth="1"/>
    <col min="14359" max="14359" width="19.42578125" style="78" bestFit="1" customWidth="1"/>
    <col min="14360" max="14360" width="25.28515625" style="78" bestFit="1" customWidth="1"/>
    <col min="14361" max="14361" width="12.28515625" style="78" bestFit="1" customWidth="1"/>
    <col min="14362" max="14362" width="17.85546875" style="78" bestFit="1" customWidth="1"/>
    <col min="14363" max="14363" width="24" style="78" bestFit="1" customWidth="1"/>
    <col min="14364" max="14364" width="24" style="78" customWidth="1"/>
    <col min="14365" max="14365" width="30.42578125" style="78" bestFit="1" customWidth="1"/>
    <col min="14366" max="14366" width="24" style="78" customWidth="1"/>
    <col min="14367" max="14367" width="40.28515625" style="78" bestFit="1" customWidth="1"/>
    <col min="14368" max="14368" width="27" style="78" bestFit="1" customWidth="1"/>
    <col min="14369" max="14369" width="9.140625" style="78" bestFit="1" customWidth="1"/>
    <col min="14370" max="14370" width="28.7109375" style="78" bestFit="1" customWidth="1"/>
    <col min="14371" max="14371" width="31.28515625" style="78" bestFit="1" customWidth="1"/>
    <col min="14372" max="14592" width="9.140625" style="78"/>
    <col min="14593" max="14593" width="7.140625" style="78" bestFit="1" customWidth="1"/>
    <col min="14594" max="14605" width="0" style="78" hidden="1" customWidth="1"/>
    <col min="14606" max="14607" width="13.28515625" style="78" customWidth="1"/>
    <col min="14608" max="14608" width="8.7109375" style="78" bestFit="1" customWidth="1"/>
    <col min="14609" max="14609" width="0" style="78" hidden="1" customWidth="1"/>
    <col min="14610" max="14610" width="29.85546875" style="78" customWidth="1"/>
    <col min="14611" max="14611" width="23.140625" style="78" bestFit="1" customWidth="1"/>
    <col min="14612" max="14612" width="21.85546875" style="78" bestFit="1" customWidth="1"/>
    <col min="14613" max="14613" width="23.140625" style="78" bestFit="1" customWidth="1"/>
    <col min="14614" max="14614" width="47.42578125" style="78" bestFit="1" customWidth="1"/>
    <col min="14615" max="14615" width="19.42578125" style="78" bestFit="1" customWidth="1"/>
    <col min="14616" max="14616" width="25.28515625" style="78" bestFit="1" customWidth="1"/>
    <col min="14617" max="14617" width="12.28515625" style="78" bestFit="1" customWidth="1"/>
    <col min="14618" max="14618" width="17.85546875" style="78" bestFit="1" customWidth="1"/>
    <col min="14619" max="14619" width="24" style="78" bestFit="1" customWidth="1"/>
    <col min="14620" max="14620" width="24" style="78" customWidth="1"/>
    <col min="14621" max="14621" width="30.42578125" style="78" bestFit="1" customWidth="1"/>
    <col min="14622" max="14622" width="24" style="78" customWidth="1"/>
    <col min="14623" max="14623" width="40.28515625" style="78" bestFit="1" customWidth="1"/>
    <col min="14624" max="14624" width="27" style="78" bestFit="1" customWidth="1"/>
    <col min="14625" max="14625" width="9.140625" style="78" bestFit="1" customWidth="1"/>
    <col min="14626" max="14626" width="28.7109375" style="78" bestFit="1" customWidth="1"/>
    <col min="14627" max="14627" width="31.28515625" style="78" bestFit="1" customWidth="1"/>
    <col min="14628" max="14848" width="9.140625" style="78"/>
    <col min="14849" max="14849" width="7.140625" style="78" bestFit="1" customWidth="1"/>
    <col min="14850" max="14861" width="0" style="78" hidden="1" customWidth="1"/>
    <col min="14862" max="14863" width="13.28515625" style="78" customWidth="1"/>
    <col min="14864" max="14864" width="8.7109375" style="78" bestFit="1" customWidth="1"/>
    <col min="14865" max="14865" width="0" style="78" hidden="1" customWidth="1"/>
    <col min="14866" max="14866" width="29.85546875" style="78" customWidth="1"/>
    <col min="14867" max="14867" width="23.140625" style="78" bestFit="1" customWidth="1"/>
    <col min="14868" max="14868" width="21.85546875" style="78" bestFit="1" customWidth="1"/>
    <col min="14869" max="14869" width="23.140625" style="78" bestFit="1" customWidth="1"/>
    <col min="14870" max="14870" width="47.42578125" style="78" bestFit="1" customWidth="1"/>
    <col min="14871" max="14871" width="19.42578125" style="78" bestFit="1" customWidth="1"/>
    <col min="14872" max="14872" width="25.28515625" style="78" bestFit="1" customWidth="1"/>
    <col min="14873" max="14873" width="12.28515625" style="78" bestFit="1" customWidth="1"/>
    <col min="14874" max="14874" width="17.85546875" style="78" bestFit="1" customWidth="1"/>
    <col min="14875" max="14875" width="24" style="78" bestFit="1" customWidth="1"/>
    <col min="14876" max="14876" width="24" style="78" customWidth="1"/>
    <col min="14877" max="14877" width="30.42578125" style="78" bestFit="1" customWidth="1"/>
    <col min="14878" max="14878" width="24" style="78" customWidth="1"/>
    <col min="14879" max="14879" width="40.28515625" style="78" bestFit="1" customWidth="1"/>
    <col min="14880" max="14880" width="27" style="78" bestFit="1" customWidth="1"/>
    <col min="14881" max="14881" width="9.140625" style="78" bestFit="1" customWidth="1"/>
    <col min="14882" max="14882" width="28.7109375" style="78" bestFit="1" customWidth="1"/>
    <col min="14883" max="14883" width="31.28515625" style="78" bestFit="1" customWidth="1"/>
    <col min="14884" max="15104" width="9.140625" style="78"/>
    <col min="15105" max="15105" width="7.140625" style="78" bestFit="1" customWidth="1"/>
    <col min="15106" max="15117" width="0" style="78" hidden="1" customWidth="1"/>
    <col min="15118" max="15119" width="13.28515625" style="78" customWidth="1"/>
    <col min="15120" max="15120" width="8.7109375" style="78" bestFit="1" customWidth="1"/>
    <col min="15121" max="15121" width="0" style="78" hidden="1" customWidth="1"/>
    <col min="15122" max="15122" width="29.85546875" style="78" customWidth="1"/>
    <col min="15123" max="15123" width="23.140625" style="78" bestFit="1" customWidth="1"/>
    <col min="15124" max="15124" width="21.85546875" style="78" bestFit="1" customWidth="1"/>
    <col min="15125" max="15125" width="23.140625" style="78" bestFit="1" customWidth="1"/>
    <col min="15126" max="15126" width="47.42578125" style="78" bestFit="1" customWidth="1"/>
    <col min="15127" max="15127" width="19.42578125" style="78" bestFit="1" customWidth="1"/>
    <col min="15128" max="15128" width="25.28515625" style="78" bestFit="1" customWidth="1"/>
    <col min="15129" max="15129" width="12.28515625" style="78" bestFit="1" customWidth="1"/>
    <col min="15130" max="15130" width="17.85546875" style="78" bestFit="1" customWidth="1"/>
    <col min="15131" max="15131" width="24" style="78" bestFit="1" customWidth="1"/>
    <col min="15132" max="15132" width="24" style="78" customWidth="1"/>
    <col min="15133" max="15133" width="30.42578125" style="78" bestFit="1" customWidth="1"/>
    <col min="15134" max="15134" width="24" style="78" customWidth="1"/>
    <col min="15135" max="15135" width="40.28515625" style="78" bestFit="1" customWidth="1"/>
    <col min="15136" max="15136" width="27" style="78" bestFit="1" customWidth="1"/>
    <col min="15137" max="15137" width="9.140625" style="78" bestFit="1" customWidth="1"/>
    <col min="15138" max="15138" width="28.7109375" style="78" bestFit="1" customWidth="1"/>
    <col min="15139" max="15139" width="31.28515625" style="78" bestFit="1" customWidth="1"/>
    <col min="15140" max="15360" width="9.140625" style="78"/>
    <col min="15361" max="15361" width="7.140625" style="78" bestFit="1" customWidth="1"/>
    <col min="15362" max="15373" width="0" style="78" hidden="1" customWidth="1"/>
    <col min="15374" max="15375" width="13.28515625" style="78" customWidth="1"/>
    <col min="15376" max="15376" width="8.7109375" style="78" bestFit="1" customWidth="1"/>
    <col min="15377" max="15377" width="0" style="78" hidden="1" customWidth="1"/>
    <col min="15378" max="15378" width="29.85546875" style="78" customWidth="1"/>
    <col min="15379" max="15379" width="23.140625" style="78" bestFit="1" customWidth="1"/>
    <col min="15380" max="15380" width="21.85546875" style="78" bestFit="1" customWidth="1"/>
    <col min="15381" max="15381" width="23.140625" style="78" bestFit="1" customWidth="1"/>
    <col min="15382" max="15382" width="47.42578125" style="78" bestFit="1" customWidth="1"/>
    <col min="15383" max="15383" width="19.42578125" style="78" bestFit="1" customWidth="1"/>
    <col min="15384" max="15384" width="25.28515625" style="78" bestFit="1" customWidth="1"/>
    <col min="15385" max="15385" width="12.28515625" style="78" bestFit="1" customWidth="1"/>
    <col min="15386" max="15386" width="17.85546875" style="78" bestFit="1" customWidth="1"/>
    <col min="15387" max="15387" width="24" style="78" bestFit="1" customWidth="1"/>
    <col min="15388" max="15388" width="24" style="78" customWidth="1"/>
    <col min="15389" max="15389" width="30.42578125" style="78" bestFit="1" customWidth="1"/>
    <col min="15390" max="15390" width="24" style="78" customWidth="1"/>
    <col min="15391" max="15391" width="40.28515625" style="78" bestFit="1" customWidth="1"/>
    <col min="15392" max="15392" width="27" style="78" bestFit="1" customWidth="1"/>
    <col min="15393" max="15393" width="9.140625" style="78" bestFit="1" customWidth="1"/>
    <col min="15394" max="15394" width="28.7109375" style="78" bestFit="1" customWidth="1"/>
    <col min="15395" max="15395" width="31.28515625" style="78" bestFit="1" customWidth="1"/>
    <col min="15396" max="15616" width="9.140625" style="78"/>
    <col min="15617" max="15617" width="7.140625" style="78" bestFit="1" customWidth="1"/>
    <col min="15618" max="15629" width="0" style="78" hidden="1" customWidth="1"/>
    <col min="15630" max="15631" width="13.28515625" style="78" customWidth="1"/>
    <col min="15632" max="15632" width="8.7109375" style="78" bestFit="1" customWidth="1"/>
    <col min="15633" max="15633" width="0" style="78" hidden="1" customWidth="1"/>
    <col min="15634" max="15634" width="29.85546875" style="78" customWidth="1"/>
    <col min="15635" max="15635" width="23.140625" style="78" bestFit="1" customWidth="1"/>
    <col min="15636" max="15636" width="21.85546875" style="78" bestFit="1" customWidth="1"/>
    <col min="15637" max="15637" width="23.140625" style="78" bestFit="1" customWidth="1"/>
    <col min="15638" max="15638" width="47.42578125" style="78" bestFit="1" customWidth="1"/>
    <col min="15639" max="15639" width="19.42578125" style="78" bestFit="1" customWidth="1"/>
    <col min="15640" max="15640" width="25.28515625" style="78" bestFit="1" customWidth="1"/>
    <col min="15641" max="15641" width="12.28515625" style="78" bestFit="1" customWidth="1"/>
    <col min="15642" max="15642" width="17.85546875" style="78" bestFit="1" customWidth="1"/>
    <col min="15643" max="15643" width="24" style="78" bestFit="1" customWidth="1"/>
    <col min="15644" max="15644" width="24" style="78" customWidth="1"/>
    <col min="15645" max="15645" width="30.42578125" style="78" bestFit="1" customWidth="1"/>
    <col min="15646" max="15646" width="24" style="78" customWidth="1"/>
    <col min="15647" max="15647" width="40.28515625" style="78" bestFit="1" customWidth="1"/>
    <col min="15648" max="15648" width="27" style="78" bestFit="1" customWidth="1"/>
    <col min="15649" max="15649" width="9.140625" style="78" bestFit="1" customWidth="1"/>
    <col min="15650" max="15650" width="28.7109375" style="78" bestFit="1" customWidth="1"/>
    <col min="15651" max="15651" width="31.28515625" style="78" bestFit="1" customWidth="1"/>
    <col min="15652" max="15872" width="9.140625" style="78"/>
    <col min="15873" max="15873" width="7.140625" style="78" bestFit="1" customWidth="1"/>
    <col min="15874" max="15885" width="0" style="78" hidden="1" customWidth="1"/>
    <col min="15886" max="15887" width="13.28515625" style="78" customWidth="1"/>
    <col min="15888" max="15888" width="8.7109375" style="78" bestFit="1" customWidth="1"/>
    <col min="15889" max="15889" width="0" style="78" hidden="1" customWidth="1"/>
    <col min="15890" max="15890" width="29.85546875" style="78" customWidth="1"/>
    <col min="15891" max="15891" width="23.140625" style="78" bestFit="1" customWidth="1"/>
    <col min="15892" max="15892" width="21.85546875" style="78" bestFit="1" customWidth="1"/>
    <col min="15893" max="15893" width="23.140625" style="78" bestFit="1" customWidth="1"/>
    <col min="15894" max="15894" width="47.42578125" style="78" bestFit="1" customWidth="1"/>
    <col min="15895" max="15895" width="19.42578125" style="78" bestFit="1" customWidth="1"/>
    <col min="15896" max="15896" width="25.28515625" style="78" bestFit="1" customWidth="1"/>
    <col min="15897" max="15897" width="12.28515625" style="78" bestFit="1" customWidth="1"/>
    <col min="15898" max="15898" width="17.85546875" style="78" bestFit="1" customWidth="1"/>
    <col min="15899" max="15899" width="24" style="78" bestFit="1" customWidth="1"/>
    <col min="15900" max="15900" width="24" style="78" customWidth="1"/>
    <col min="15901" max="15901" width="30.42578125" style="78" bestFit="1" customWidth="1"/>
    <col min="15902" max="15902" width="24" style="78" customWidth="1"/>
    <col min="15903" max="15903" width="40.28515625" style="78" bestFit="1" customWidth="1"/>
    <col min="15904" max="15904" width="27" style="78" bestFit="1" customWidth="1"/>
    <col min="15905" max="15905" width="9.140625" style="78" bestFit="1" customWidth="1"/>
    <col min="15906" max="15906" width="28.7109375" style="78" bestFit="1" customWidth="1"/>
    <col min="15907" max="15907" width="31.28515625" style="78" bestFit="1" customWidth="1"/>
    <col min="15908" max="16128" width="9.140625" style="78"/>
    <col min="16129" max="16129" width="7.140625" style="78" bestFit="1" customWidth="1"/>
    <col min="16130" max="16141" width="0" style="78" hidden="1" customWidth="1"/>
    <col min="16142" max="16143" width="13.28515625" style="78" customWidth="1"/>
    <col min="16144" max="16144" width="8.7109375" style="78" bestFit="1" customWidth="1"/>
    <col min="16145" max="16145" width="0" style="78" hidden="1" customWidth="1"/>
    <col min="16146" max="16146" width="29.85546875" style="78" customWidth="1"/>
    <col min="16147" max="16147" width="23.140625" style="78" bestFit="1" customWidth="1"/>
    <col min="16148" max="16148" width="21.85546875" style="78" bestFit="1" customWidth="1"/>
    <col min="16149" max="16149" width="23.140625" style="78" bestFit="1" customWidth="1"/>
    <col min="16150" max="16150" width="47.42578125" style="78" bestFit="1" customWidth="1"/>
    <col min="16151" max="16151" width="19.42578125" style="78" bestFit="1" customWidth="1"/>
    <col min="16152" max="16152" width="25.28515625" style="78" bestFit="1" customWidth="1"/>
    <col min="16153" max="16153" width="12.28515625" style="78" bestFit="1" customWidth="1"/>
    <col min="16154" max="16154" width="17.85546875" style="78" bestFit="1" customWidth="1"/>
    <col min="16155" max="16155" width="24" style="78" bestFit="1" customWidth="1"/>
    <col min="16156" max="16156" width="24" style="78" customWidth="1"/>
    <col min="16157" max="16157" width="30.42578125" style="78" bestFit="1" customWidth="1"/>
    <col min="16158" max="16158" width="24" style="78" customWidth="1"/>
    <col min="16159" max="16159" width="40.28515625" style="78" bestFit="1" customWidth="1"/>
    <col min="16160" max="16160" width="27" style="78" bestFit="1" customWidth="1"/>
    <col min="16161" max="16161" width="9.140625" style="78" bestFit="1" customWidth="1"/>
    <col min="16162" max="16162" width="28.7109375" style="78" bestFit="1" customWidth="1"/>
    <col min="16163" max="16163" width="31.28515625" style="78" bestFit="1" customWidth="1"/>
    <col min="16164" max="16384" width="9.140625" style="78"/>
  </cols>
  <sheetData>
    <row r="1" spans="1:35" s="66" customFormat="1" ht="49.5" customHeight="1" x14ac:dyDescent="0.25">
      <c r="A1" s="53" t="s">
        <v>557</v>
      </c>
      <c r="B1" s="53" t="s">
        <v>558</v>
      </c>
      <c r="C1" s="59">
        <v>186</v>
      </c>
      <c r="D1" s="59" t="s">
        <v>559</v>
      </c>
      <c r="E1" s="60" t="s">
        <v>295</v>
      </c>
      <c r="F1" s="60" t="s">
        <v>560</v>
      </c>
      <c r="G1" s="60" t="s">
        <v>297</v>
      </c>
      <c r="H1" s="60" t="s">
        <v>561</v>
      </c>
      <c r="I1" s="60" t="s">
        <v>562</v>
      </c>
      <c r="J1" s="60" t="s">
        <v>563</v>
      </c>
      <c r="K1" s="60" t="s">
        <v>564</v>
      </c>
      <c r="L1" s="60" t="s">
        <v>565</v>
      </c>
      <c r="M1" s="60" t="s">
        <v>566</v>
      </c>
      <c r="N1" s="60">
        <v>615</v>
      </c>
      <c r="O1" s="61">
        <v>186</v>
      </c>
      <c r="P1" s="62" t="s">
        <v>567</v>
      </c>
      <c r="Q1" s="60" t="s">
        <v>568</v>
      </c>
      <c r="R1" s="63" t="s">
        <v>569</v>
      </c>
      <c r="S1" s="64" t="s">
        <v>570</v>
      </c>
      <c r="T1" s="63" t="s">
        <v>556</v>
      </c>
      <c r="U1" s="64" t="s">
        <v>571</v>
      </c>
      <c r="V1" s="64" t="s">
        <v>572</v>
      </c>
      <c r="W1" s="63" t="s">
        <v>573</v>
      </c>
      <c r="X1" s="64" t="s">
        <v>574</v>
      </c>
      <c r="Y1" s="63" t="s">
        <v>341</v>
      </c>
      <c r="Z1" s="64" t="s">
        <v>575</v>
      </c>
      <c r="AA1" s="65" t="s">
        <v>576</v>
      </c>
      <c r="AB1" s="65"/>
      <c r="AC1" s="65"/>
      <c r="AD1" s="65" t="s">
        <v>577</v>
      </c>
      <c r="AE1" s="60" t="s">
        <v>578</v>
      </c>
      <c r="AF1" s="45" t="s">
        <v>579</v>
      </c>
      <c r="AG1" s="66" t="s">
        <v>580</v>
      </c>
      <c r="AH1" s="66" t="s">
        <v>581</v>
      </c>
    </row>
    <row r="2" spans="1:35" ht="18.75" hidden="1" x14ac:dyDescent="0.3">
      <c r="A2" s="67">
        <v>13</v>
      </c>
      <c r="B2" s="67" t="str">
        <f>VLOOKUP(A2,[2]Sheet2!A$1:B$186,2,FALSE)</f>
        <v>Yes - factual update 2011 - done</v>
      </c>
      <c r="C2" s="68" t="s">
        <v>360</v>
      </c>
      <c r="D2" s="68"/>
      <c r="E2" s="68" t="s">
        <v>357</v>
      </c>
      <c r="F2" s="68" t="s">
        <v>358</v>
      </c>
      <c r="G2" s="68" t="s">
        <v>49</v>
      </c>
      <c r="H2" s="68" t="s">
        <v>49</v>
      </c>
      <c r="I2" s="68" t="s">
        <v>582</v>
      </c>
      <c r="J2" s="68">
        <v>3.05</v>
      </c>
      <c r="K2" s="68">
        <v>486801.24</v>
      </c>
      <c r="L2" s="68">
        <v>289774.99</v>
      </c>
      <c r="M2" s="68" t="s">
        <v>583</v>
      </c>
      <c r="N2" s="68">
        <f>VLOOKUP(A2,'[3]FU Type'!A$2:B$680,2,FALSE)</f>
        <v>13</v>
      </c>
      <c r="O2" s="69">
        <f>VLOOKUP(A2,'[3]186'!A$2:A$187,1,FALSE)</f>
        <v>13</v>
      </c>
      <c r="P2" s="68">
        <f>VLOOKUP(A2,'[3]AREAS FINAL'!A$2:B$725,2,FALSE)</f>
        <v>0.37925599999999998</v>
      </c>
      <c r="Q2" s="39">
        <v>1.269325</v>
      </c>
      <c r="R2" s="70">
        <v>1</v>
      </c>
      <c r="S2" s="68">
        <f t="shared" ref="S2:S11" si="0">P2*R2</f>
        <v>0.37925599999999998</v>
      </c>
      <c r="T2" s="71">
        <v>1</v>
      </c>
      <c r="U2" s="68">
        <f t="shared" ref="U2:U35" si="1">S2*T2</f>
        <v>0.37925599999999998</v>
      </c>
      <c r="V2" s="67" t="str">
        <f>VLOOKUP(A2,[4]Sheet4!$A$1:$B$210,2,FALSE)</f>
        <v>Housing only</v>
      </c>
      <c r="W2" s="72">
        <v>1</v>
      </c>
      <c r="X2" s="68">
        <f t="shared" ref="X2:X35" si="2">U2*W2</f>
        <v>0.37925599999999998</v>
      </c>
      <c r="Y2" s="68">
        <f>VLOOKUP(A2,'[3]DENSITY FINAL'!A$2:B$725,2,FALSE)</f>
        <v>50</v>
      </c>
      <c r="Z2" s="73">
        <f t="shared" ref="Z2:Z35" si="3">P2*R2*T2*W2*Y2</f>
        <v>18.962799999999998</v>
      </c>
      <c r="AA2" s="74">
        <f t="shared" ref="AA2:AA35" si="4">Z2</f>
        <v>18.962799999999998</v>
      </c>
      <c r="AB2" s="75"/>
      <c r="AC2" s="75"/>
      <c r="AD2" s="75"/>
      <c r="AE2" s="76"/>
      <c r="AF2" s="20"/>
      <c r="AG2" s="77">
        <f>VLOOKUP(A2,'[2]final categories'!A$4:B$682,2,FALSE)</f>
        <v>1</v>
      </c>
    </row>
    <row r="3" spans="1:35" ht="18.75" hidden="1" x14ac:dyDescent="0.3">
      <c r="A3" s="47">
        <v>44</v>
      </c>
      <c r="B3" s="47" t="str">
        <f>VLOOKUP(A3,[2]Sheet2!A$1:B$186,2,FALSE)</f>
        <v>Yes - Factual Update 2011</v>
      </c>
      <c r="C3" s="20" t="s">
        <v>360</v>
      </c>
      <c r="D3" s="68"/>
      <c r="E3" s="20" t="s">
        <v>584</v>
      </c>
      <c r="F3" s="20" t="s">
        <v>585</v>
      </c>
      <c r="G3" s="20" t="s">
        <v>49</v>
      </c>
      <c r="H3" s="20" t="s">
        <v>49</v>
      </c>
      <c r="I3" s="20" t="s">
        <v>586</v>
      </c>
      <c r="J3" s="20">
        <v>3.15</v>
      </c>
      <c r="K3" s="20">
        <v>488562.14</v>
      </c>
      <c r="L3" s="20">
        <v>287555.42</v>
      </c>
      <c r="M3" s="20" t="s">
        <v>587</v>
      </c>
      <c r="N3" s="68">
        <f>VLOOKUP(A3,'[3]FU Type'!A$2:B$680,2,FALSE)</f>
        <v>44</v>
      </c>
      <c r="O3" s="69">
        <f>VLOOKUP(A3,'[3]186'!A$2:A$187,1,FALSE)</f>
        <v>44</v>
      </c>
      <c r="P3" s="68">
        <f>VLOOKUP(A3,'[3]AREAS FINAL'!A$2:B$725,2,FALSE)</f>
        <v>6.9010199999999999</v>
      </c>
      <c r="Q3" s="39">
        <v>0.632131</v>
      </c>
      <c r="R3" s="79">
        <v>1</v>
      </c>
      <c r="S3" s="20">
        <f t="shared" si="0"/>
        <v>6.9010199999999999</v>
      </c>
      <c r="T3" s="80">
        <v>0.75</v>
      </c>
      <c r="U3" s="20">
        <f t="shared" si="1"/>
        <v>5.1757650000000002</v>
      </c>
      <c r="V3" s="47" t="str">
        <f>VLOOKUP(A3,[4]Sheet4!$A$1:$B$210,2,FALSE)</f>
        <v>Housing only</v>
      </c>
      <c r="W3" s="81">
        <v>1</v>
      </c>
      <c r="X3" s="20">
        <f t="shared" si="2"/>
        <v>5.1757650000000002</v>
      </c>
      <c r="Y3" s="68">
        <f>VLOOKUP(A3,'[3]DENSITY FINAL'!A$2:B$725,2,FALSE)</f>
        <v>60</v>
      </c>
      <c r="Z3" s="82">
        <f t="shared" si="3"/>
        <v>310.54590000000002</v>
      </c>
      <c r="AA3" s="74">
        <f t="shared" si="4"/>
        <v>310.54590000000002</v>
      </c>
      <c r="AB3" s="75"/>
      <c r="AC3" s="75"/>
      <c r="AD3" s="75"/>
      <c r="AE3" s="76"/>
      <c r="AF3" s="20"/>
      <c r="AG3" s="77">
        <f>VLOOKUP(A3,'[2]final categories'!A$4:B$682,2,FALSE)</f>
        <v>1</v>
      </c>
    </row>
    <row r="4" spans="1:35" ht="18.75" hidden="1" x14ac:dyDescent="0.3">
      <c r="A4" s="47">
        <v>49</v>
      </c>
      <c r="B4" s="47" t="str">
        <f>VLOOKUP(A4,[2]Sheet2!A$1:B$186,2,FALSE)</f>
        <v>Yes - Factual Update 2011</v>
      </c>
      <c r="C4" s="20" t="s">
        <v>360</v>
      </c>
      <c r="D4" s="68"/>
      <c r="E4" s="20" t="s">
        <v>588</v>
      </c>
      <c r="F4" s="20" t="s">
        <v>589</v>
      </c>
      <c r="G4" s="20" t="s">
        <v>49</v>
      </c>
      <c r="H4" s="20" t="s">
        <v>49</v>
      </c>
      <c r="I4" s="20" t="s">
        <v>590</v>
      </c>
      <c r="J4" s="20">
        <v>0</v>
      </c>
      <c r="K4" s="20">
        <v>488453.05</v>
      </c>
      <c r="L4" s="20">
        <v>286848.93</v>
      </c>
      <c r="M4" s="20" t="s">
        <v>591</v>
      </c>
      <c r="N4" s="68">
        <f>VLOOKUP(A4,'[3]FU Type'!A$2:B$680,2,FALSE)</f>
        <v>49</v>
      </c>
      <c r="O4" s="69">
        <f>VLOOKUP(A4,'[3]186'!A$2:A$187,1,FALSE)</f>
        <v>49</v>
      </c>
      <c r="P4" s="68">
        <f>VLOOKUP(A4,'[3]AREAS FINAL'!A$2:B$725,2,FALSE)</f>
        <v>26.0486</v>
      </c>
      <c r="Q4" s="39">
        <v>0.81390700000000005</v>
      </c>
      <c r="R4" s="79">
        <v>0.95</v>
      </c>
      <c r="S4" s="20">
        <f t="shared" si="0"/>
        <v>24.746169999999999</v>
      </c>
      <c r="T4" s="80">
        <v>0.5</v>
      </c>
      <c r="U4" s="20">
        <f t="shared" si="1"/>
        <v>12.373085</v>
      </c>
      <c r="V4" s="47" t="str">
        <f>VLOOKUP(A4,[4]Sheet4!$A$1:$B$210,2,FALSE)</f>
        <v>Housing only</v>
      </c>
      <c r="W4" s="81">
        <v>1</v>
      </c>
      <c r="X4" s="20">
        <f t="shared" si="2"/>
        <v>12.373085</v>
      </c>
      <c r="Y4" s="68">
        <f>VLOOKUP(A4,'[3]DENSITY FINAL'!A$2:B$725,2,FALSE)</f>
        <v>35</v>
      </c>
      <c r="Z4" s="82">
        <f t="shared" si="3"/>
        <v>433.057975</v>
      </c>
      <c r="AA4" s="74">
        <f t="shared" si="4"/>
        <v>433.057975</v>
      </c>
      <c r="AB4" s="75"/>
      <c r="AC4" s="75"/>
      <c r="AD4" s="75"/>
      <c r="AE4" s="76"/>
      <c r="AF4" s="20"/>
      <c r="AG4" s="77">
        <f>VLOOKUP(A4,'[2]final categories'!A$4:B$682,2,FALSE)</f>
        <v>1</v>
      </c>
    </row>
    <row r="5" spans="1:35" ht="18.75" hidden="1" x14ac:dyDescent="0.3">
      <c r="A5" s="47">
        <v>53</v>
      </c>
      <c r="B5" s="47" t="str">
        <f>VLOOKUP(A5,[2]Sheet2!A$1:B$186,2,FALSE)</f>
        <v>No - no change to 2008 status</v>
      </c>
      <c r="C5" s="20" t="s">
        <v>360</v>
      </c>
      <c r="D5" s="68"/>
      <c r="E5" s="20" t="s">
        <v>592</v>
      </c>
      <c r="F5" s="20" t="s">
        <v>593</v>
      </c>
      <c r="G5" s="20" t="s">
        <v>49</v>
      </c>
      <c r="H5" s="20" t="s">
        <v>49</v>
      </c>
      <c r="I5" s="20" t="s">
        <v>594</v>
      </c>
      <c r="J5" s="20">
        <v>3.5</v>
      </c>
      <c r="K5" s="20">
        <v>487645.16</v>
      </c>
      <c r="L5" s="20">
        <v>288750.03999999998</v>
      </c>
      <c r="M5" s="20" t="s">
        <v>595</v>
      </c>
      <c r="N5" s="68">
        <f>VLOOKUP(A5,'[3]FU Type'!A$2:B$680,2,FALSE)</f>
        <v>53</v>
      </c>
      <c r="O5" s="69">
        <f>VLOOKUP(A5,'[3]186'!A$2:A$187,1,FALSE)</f>
        <v>53</v>
      </c>
      <c r="P5" s="68">
        <f>VLOOKUP(A5,'[3]AREAS FINAL'!A$2:B$725,2,FALSE)</f>
        <v>17.914200000000001</v>
      </c>
      <c r="Q5" s="39">
        <v>0</v>
      </c>
      <c r="R5" s="79">
        <v>0.75</v>
      </c>
      <c r="S5" s="20">
        <f t="shared" si="0"/>
        <v>13.435650000000001</v>
      </c>
      <c r="T5" s="80">
        <v>0.5</v>
      </c>
      <c r="U5" s="20">
        <f t="shared" si="1"/>
        <v>6.7178250000000004</v>
      </c>
      <c r="V5" s="47" t="str">
        <f>VLOOKUP(A5,[4]Sheet4!$A$1:$B$210,2,FALSE)</f>
        <v>Housing only</v>
      </c>
      <c r="W5" s="81">
        <v>1</v>
      </c>
      <c r="X5" s="20">
        <f t="shared" si="2"/>
        <v>6.7178250000000004</v>
      </c>
      <c r="Y5" s="68">
        <f>VLOOKUP(A5,'[3]DENSITY FINAL'!A$2:B$725,2,FALSE)</f>
        <v>100</v>
      </c>
      <c r="Z5" s="82">
        <f t="shared" si="3"/>
        <v>671.78250000000003</v>
      </c>
      <c r="AA5" s="74">
        <f t="shared" si="4"/>
        <v>671.78250000000003</v>
      </c>
      <c r="AB5" s="75"/>
      <c r="AC5" s="75"/>
      <c r="AD5" s="75"/>
      <c r="AE5" s="76"/>
      <c r="AF5" s="20"/>
      <c r="AG5" s="77">
        <f>VLOOKUP(A5,'[2]final categories'!A$4:B$682,2,FALSE)</f>
        <v>3</v>
      </c>
    </row>
    <row r="6" spans="1:35" ht="18.75" hidden="1" x14ac:dyDescent="0.3">
      <c r="A6" s="47">
        <v>54</v>
      </c>
      <c r="B6" s="47" t="str">
        <f>VLOOKUP(A6,[2]Sheet2!A$1:B$186,2,FALSE)</f>
        <v>Yes - factual update 2011 - done</v>
      </c>
      <c r="C6" s="20" t="s">
        <v>360</v>
      </c>
      <c r="D6" s="68"/>
      <c r="E6" s="20" t="s">
        <v>596</v>
      </c>
      <c r="F6" s="20"/>
      <c r="G6" s="20" t="s">
        <v>49</v>
      </c>
      <c r="H6" s="20" t="s">
        <v>49</v>
      </c>
      <c r="I6" s="20" t="s">
        <v>597</v>
      </c>
      <c r="J6" s="20">
        <v>2.9</v>
      </c>
      <c r="K6" s="20">
        <v>487289.04</v>
      </c>
      <c r="L6" s="20">
        <v>291095.99</v>
      </c>
      <c r="M6" s="20" t="s">
        <v>598</v>
      </c>
      <c r="N6" s="68"/>
      <c r="O6" s="69">
        <f>VLOOKUP(A6,'[3]186'!A$2:A$187,1,FALSE)</f>
        <v>54</v>
      </c>
      <c r="P6" s="68">
        <f>VLOOKUP(A6,'[3]AREAS FINAL'!A$2:B$725,2,FALSE)</f>
        <v>10.5517</v>
      </c>
      <c r="Q6" s="39">
        <v>1.9392240000000001</v>
      </c>
      <c r="R6" s="79">
        <v>0.9</v>
      </c>
      <c r="S6" s="20">
        <f t="shared" si="0"/>
        <v>9.4965299999999999</v>
      </c>
      <c r="T6" s="80">
        <v>0.75</v>
      </c>
      <c r="U6" s="20">
        <f t="shared" si="1"/>
        <v>7.1223974999999999</v>
      </c>
      <c r="V6" s="47" t="s">
        <v>599</v>
      </c>
      <c r="W6" s="81">
        <v>0.25</v>
      </c>
      <c r="X6" s="20">
        <f t="shared" si="2"/>
        <v>1.780599375</v>
      </c>
      <c r="Y6" s="68">
        <f>VLOOKUP(A6,'[3]DENSITY FINAL'!A$2:B$725,2,FALSE)</f>
        <v>50</v>
      </c>
      <c r="Z6" s="82">
        <f t="shared" si="3"/>
        <v>89.029968749999995</v>
      </c>
      <c r="AA6" s="74">
        <f t="shared" si="4"/>
        <v>89.029968749999995</v>
      </c>
      <c r="AB6" s="75"/>
      <c r="AC6" s="75"/>
      <c r="AD6" s="75"/>
      <c r="AE6" s="76"/>
      <c r="AF6" s="20"/>
      <c r="AG6" s="77">
        <f>VLOOKUP(A6,'[2]final categories'!A$4:B$682,2,FALSE)</f>
        <v>3</v>
      </c>
    </row>
    <row r="7" spans="1:35" ht="18.75" hidden="1" x14ac:dyDescent="0.3">
      <c r="A7" s="47">
        <v>71</v>
      </c>
      <c r="B7" s="47" t="str">
        <f>VLOOKUP(A7,[2]Sheet2!A$1:B$186,2,FALSE)</f>
        <v>Yes - Factual Update 2011</v>
      </c>
      <c r="C7" s="20" t="s">
        <v>360</v>
      </c>
      <c r="D7" s="68"/>
      <c r="E7" s="20" t="s">
        <v>600</v>
      </c>
      <c r="F7" s="20" t="s">
        <v>601</v>
      </c>
      <c r="G7" s="20" t="s">
        <v>49</v>
      </c>
      <c r="H7" s="20" t="s">
        <v>49</v>
      </c>
      <c r="I7" s="20" t="s">
        <v>602</v>
      </c>
      <c r="J7" s="20">
        <v>0.8</v>
      </c>
      <c r="K7" s="20">
        <v>486046.31</v>
      </c>
      <c r="L7" s="20">
        <v>285441.36</v>
      </c>
      <c r="M7" s="20" t="s">
        <v>603</v>
      </c>
      <c r="N7" s="68">
        <f>VLOOKUP(A7,'[3]FU Type'!A$2:B$680,2,FALSE)</f>
        <v>71</v>
      </c>
      <c r="O7" s="69">
        <f>VLOOKUP(A7,'[3]186'!A$2:A$187,1,FALSE)</f>
        <v>71</v>
      </c>
      <c r="P7" s="68">
        <f>VLOOKUP(A7,'[3]AREAS FINAL'!A$2:B$725,2,FALSE)</f>
        <v>3.5867100000000001</v>
      </c>
      <c r="Q7" s="39">
        <v>3.3844069999999999</v>
      </c>
      <c r="R7" s="79">
        <v>1</v>
      </c>
      <c r="S7" s="20">
        <f t="shared" si="0"/>
        <v>3.5867100000000001</v>
      </c>
      <c r="T7" s="80">
        <v>0.75</v>
      </c>
      <c r="U7" s="20">
        <f t="shared" si="1"/>
        <v>2.6900325</v>
      </c>
      <c r="V7" s="47" t="str">
        <f>VLOOKUP(A7,[4]Sheet4!$A$1:$B$210,2,FALSE)</f>
        <v>Housing only</v>
      </c>
      <c r="W7" s="81">
        <v>1</v>
      </c>
      <c r="X7" s="20">
        <f t="shared" si="2"/>
        <v>2.6900325</v>
      </c>
      <c r="Y7" s="68">
        <f>VLOOKUP(A7,'[3]DENSITY FINAL'!A$2:B$725,2,FALSE)</f>
        <v>35</v>
      </c>
      <c r="Z7" s="82">
        <f t="shared" si="3"/>
        <v>94.151137500000004</v>
      </c>
      <c r="AA7" s="74">
        <f t="shared" si="4"/>
        <v>94.151137500000004</v>
      </c>
      <c r="AB7" s="75"/>
      <c r="AC7" s="75"/>
      <c r="AD7" s="75"/>
      <c r="AE7" s="76"/>
      <c r="AF7" s="20"/>
      <c r="AG7" s="77">
        <f>VLOOKUP(A7,'[2]final categories'!A$4:B$682,2,FALSE)</f>
        <v>1</v>
      </c>
    </row>
    <row r="8" spans="1:35" ht="18.75" hidden="1" x14ac:dyDescent="0.3">
      <c r="A8" s="47">
        <v>85</v>
      </c>
      <c r="B8" s="47" t="str">
        <f>VLOOKUP(A8,[2]Sheet2!A$1:B$186,2,FALSE)</f>
        <v>Yes - factual update (amend boundary and reassess 2011) - done</v>
      </c>
      <c r="C8" s="20" t="s">
        <v>360</v>
      </c>
      <c r="D8" s="68"/>
      <c r="E8" s="20" t="s">
        <v>592</v>
      </c>
      <c r="F8" s="20" t="s">
        <v>604</v>
      </c>
      <c r="G8" s="20" t="s">
        <v>49</v>
      </c>
      <c r="H8" s="20" t="s">
        <v>49</v>
      </c>
      <c r="I8" s="20" t="s">
        <v>605</v>
      </c>
      <c r="J8" s="20">
        <v>2.65</v>
      </c>
      <c r="K8" s="20">
        <v>491719.54</v>
      </c>
      <c r="L8" s="20">
        <v>289834.55</v>
      </c>
      <c r="M8" s="20" t="s">
        <v>606</v>
      </c>
      <c r="N8" s="68">
        <f>VLOOKUP(A8,'[3]FU Type'!A$2:B$680,2,FALSE)</f>
        <v>85</v>
      </c>
      <c r="O8" s="69">
        <f>VLOOKUP(A8,'[3]186'!A$2:A$187,1,FALSE)</f>
        <v>85</v>
      </c>
      <c r="P8" s="68">
        <f>VLOOKUP(A8,'[3]AREAS FINAL'!A$2:B$725,2,FALSE)</f>
        <v>1.84108</v>
      </c>
      <c r="Q8" s="39">
        <v>3.149051</v>
      </c>
      <c r="R8" s="79">
        <v>1</v>
      </c>
      <c r="S8" s="20">
        <f t="shared" si="0"/>
        <v>1.84108</v>
      </c>
      <c r="T8" s="80">
        <v>0.9</v>
      </c>
      <c r="U8" s="20">
        <f t="shared" si="1"/>
        <v>1.6569720000000001</v>
      </c>
      <c r="V8" s="47" t="s">
        <v>599</v>
      </c>
      <c r="W8" s="81">
        <v>0.5</v>
      </c>
      <c r="X8" s="20">
        <f t="shared" si="2"/>
        <v>0.82848600000000006</v>
      </c>
      <c r="Y8" s="68">
        <f>VLOOKUP(A8,'[3]DENSITY FINAL'!A$2:B$725,2,FALSE)</f>
        <v>50</v>
      </c>
      <c r="Z8" s="82">
        <f t="shared" si="3"/>
        <v>41.424300000000002</v>
      </c>
      <c r="AA8" s="74">
        <f t="shared" si="4"/>
        <v>41.424300000000002</v>
      </c>
      <c r="AB8" s="75"/>
      <c r="AC8" s="75"/>
      <c r="AD8" s="75"/>
      <c r="AE8" s="76"/>
      <c r="AF8" s="20"/>
      <c r="AG8" s="77">
        <f>VLOOKUP(A8,'[2]final categories'!A$4:B$682,2,FALSE)</f>
        <v>2</v>
      </c>
    </row>
    <row r="9" spans="1:35" ht="18.75" hidden="1" x14ac:dyDescent="0.3">
      <c r="A9" s="47">
        <v>89</v>
      </c>
      <c r="B9" s="47" t="str">
        <f>VLOOKUP(A9,[2]Sheet2!A$1:B$186,2,FALSE)</f>
        <v>Yes - factual update (amend boundary and reassess 2011) - done</v>
      </c>
      <c r="C9" s="20" t="s">
        <v>360</v>
      </c>
      <c r="D9" s="68"/>
      <c r="E9" s="20" t="s">
        <v>607</v>
      </c>
      <c r="F9" s="20" t="s">
        <v>608</v>
      </c>
      <c r="G9" s="20" t="s">
        <v>49</v>
      </c>
      <c r="H9" s="20" t="s">
        <v>49</v>
      </c>
      <c r="I9" s="20" t="s">
        <v>609</v>
      </c>
      <c r="J9" s="20">
        <v>3</v>
      </c>
      <c r="K9" s="20">
        <v>486229.03</v>
      </c>
      <c r="L9" s="20">
        <v>288411.78999999998</v>
      </c>
      <c r="M9" s="20" t="s">
        <v>610</v>
      </c>
      <c r="N9" s="68">
        <f>VLOOKUP(A9,'[3]FU Type'!A$2:B$680,2,FALSE)</f>
        <v>89</v>
      </c>
      <c r="O9" s="69">
        <f>VLOOKUP(A9,'[3]186'!A$2:A$187,1,FALSE)</f>
        <v>89</v>
      </c>
      <c r="P9" s="68">
        <f>VLOOKUP(A9,'[3]AREAS FINAL'!A$2:B$725,2,FALSE)</f>
        <v>3.4936500000000001</v>
      </c>
      <c r="Q9" s="39">
        <v>1.4488049999999999</v>
      </c>
      <c r="R9" s="79">
        <v>1</v>
      </c>
      <c r="S9" s="20">
        <f t="shared" si="0"/>
        <v>3.4936500000000001</v>
      </c>
      <c r="T9" s="80">
        <v>0.75</v>
      </c>
      <c r="U9" s="20">
        <f t="shared" si="1"/>
        <v>2.6202375</v>
      </c>
      <c r="V9" s="47" t="str">
        <f>VLOOKUP(A9,[4]Sheet4!$A$1:$B$210,2,FALSE)</f>
        <v>Housing only</v>
      </c>
      <c r="W9" s="81">
        <v>1</v>
      </c>
      <c r="X9" s="20">
        <f t="shared" si="2"/>
        <v>2.6202375</v>
      </c>
      <c r="Y9" s="68">
        <f>VLOOKUP(A9,'[3]DENSITY FINAL'!A$2:B$725,2,FALSE)</f>
        <v>50</v>
      </c>
      <c r="Z9" s="82">
        <f t="shared" si="3"/>
        <v>131.011875</v>
      </c>
      <c r="AA9" s="74">
        <f t="shared" si="4"/>
        <v>131.011875</v>
      </c>
      <c r="AB9" s="75"/>
      <c r="AC9" s="75"/>
      <c r="AD9" s="75"/>
      <c r="AE9" s="76"/>
      <c r="AF9" s="20"/>
      <c r="AG9" s="77">
        <f>VLOOKUP(A9,'[2]final categories'!A$4:B$682,2,FALSE)</f>
        <v>2</v>
      </c>
    </row>
    <row r="10" spans="1:35" ht="18.75" hidden="1" x14ac:dyDescent="0.3">
      <c r="A10" s="47">
        <v>92</v>
      </c>
      <c r="B10" s="47" t="str">
        <f>VLOOKUP(A10,[2]Sheet2!A$1:B$186,2,FALSE)</f>
        <v>Yes - Factual Update 2011</v>
      </c>
      <c r="C10" s="20" t="s">
        <v>360</v>
      </c>
      <c r="D10" s="68"/>
      <c r="E10" s="20" t="s">
        <v>611</v>
      </c>
      <c r="F10" s="20" t="s">
        <v>612</v>
      </c>
      <c r="G10" s="20" t="s">
        <v>49</v>
      </c>
      <c r="H10" s="20" t="s">
        <v>49</v>
      </c>
      <c r="I10" s="20" t="s">
        <v>613</v>
      </c>
      <c r="J10" s="20">
        <v>3.25</v>
      </c>
      <c r="K10" s="20">
        <v>487494.7</v>
      </c>
      <c r="L10" s="20">
        <v>287767.13</v>
      </c>
      <c r="M10" s="20" t="s">
        <v>614</v>
      </c>
      <c r="N10" s="68">
        <f>VLOOKUP(A10,'[3]FU Type'!A$2:B$680,2,FALSE)</f>
        <v>92</v>
      </c>
      <c r="O10" s="69">
        <f>VLOOKUP(A10,'[3]186'!A$2:A$187,1,FALSE)</f>
        <v>92</v>
      </c>
      <c r="P10" s="68">
        <f>VLOOKUP(A10,'[3]AREAS FINAL'!A$2:B$725,2,FALSE)</f>
        <v>3.0445099999999998</v>
      </c>
      <c r="Q10" s="39">
        <v>0.70732200000000001</v>
      </c>
      <c r="R10" s="79">
        <v>1</v>
      </c>
      <c r="S10" s="20">
        <f t="shared" si="0"/>
        <v>3.0445099999999998</v>
      </c>
      <c r="T10" s="80">
        <v>0.75</v>
      </c>
      <c r="U10" s="20">
        <f t="shared" si="1"/>
        <v>2.2833825000000001</v>
      </c>
      <c r="V10" s="47" t="str">
        <f>VLOOKUP(A10,[4]Sheet4!$A$1:$B$210,2,FALSE)</f>
        <v>Housing only</v>
      </c>
      <c r="W10" s="81">
        <v>1</v>
      </c>
      <c r="X10" s="20">
        <f t="shared" si="2"/>
        <v>2.2833825000000001</v>
      </c>
      <c r="Y10" s="68">
        <f>VLOOKUP(A10,'[3]DENSITY FINAL'!A$2:B$725,2,FALSE)</f>
        <v>60</v>
      </c>
      <c r="Z10" s="82">
        <f t="shared" si="3"/>
        <v>137.00295</v>
      </c>
      <c r="AA10" s="74">
        <f t="shared" si="4"/>
        <v>137.00295</v>
      </c>
      <c r="AB10" s="75"/>
      <c r="AC10" s="75"/>
      <c r="AD10" s="75"/>
      <c r="AE10" s="76"/>
      <c r="AF10" s="20"/>
      <c r="AG10" s="77">
        <f>VLOOKUP(A10,'[2]final categories'!A$4:B$682,2,FALSE)</f>
        <v>1</v>
      </c>
    </row>
    <row r="11" spans="1:35" ht="18.75" hidden="1" x14ac:dyDescent="0.3">
      <c r="A11" s="83">
        <v>119</v>
      </c>
      <c r="B11" s="47"/>
      <c r="C11" s="20"/>
      <c r="D11" s="68"/>
      <c r="E11" s="20"/>
      <c r="F11" s="20"/>
      <c r="G11" s="20"/>
      <c r="H11" s="20"/>
      <c r="I11" s="20"/>
      <c r="J11" s="20"/>
      <c r="K11" s="20"/>
      <c r="L11" s="20"/>
      <c r="M11" s="20"/>
      <c r="N11" s="68">
        <f>VLOOKUP(A11,'[3]FU Type'!A$2:B$680,2,FALSE)</f>
        <v>119</v>
      </c>
      <c r="O11" s="69" t="e">
        <f>VLOOKUP(A11,'[3]186'!A$2:A$187,1,FALSE)</f>
        <v>#N/A</v>
      </c>
      <c r="P11" s="68">
        <f>VLOOKUP(A11,'[3]AREAS FINAL'!A$2:B$725,2,FALSE)</f>
        <v>2.6420699999999999</v>
      </c>
      <c r="R11" s="79">
        <v>1</v>
      </c>
      <c r="S11" s="20">
        <f t="shared" si="0"/>
        <v>2.6420699999999999</v>
      </c>
      <c r="T11" s="79">
        <v>0.75</v>
      </c>
      <c r="U11" s="20">
        <f t="shared" si="1"/>
        <v>1.9815524999999998</v>
      </c>
      <c r="V11" s="20" t="s">
        <v>615</v>
      </c>
      <c r="W11" s="79">
        <v>0.5</v>
      </c>
      <c r="X11" s="20">
        <f t="shared" si="2"/>
        <v>0.99077624999999991</v>
      </c>
      <c r="Y11" s="68">
        <f>VLOOKUP(A11,'[3]DENSITY FINAL'!A$2:B$725,2,FALSE)</f>
        <v>70</v>
      </c>
      <c r="Z11" s="82">
        <f t="shared" si="3"/>
        <v>69.3543375</v>
      </c>
      <c r="AA11" s="74">
        <f t="shared" si="4"/>
        <v>69.3543375</v>
      </c>
      <c r="AB11" s="75"/>
      <c r="AC11" s="75"/>
      <c r="AD11" s="75"/>
      <c r="AE11" s="76"/>
      <c r="AF11" s="20"/>
      <c r="AG11" s="47"/>
    </row>
    <row r="12" spans="1:35" ht="18.75" hidden="1" x14ac:dyDescent="0.3">
      <c r="A12" s="47">
        <v>123</v>
      </c>
      <c r="B12" s="47"/>
      <c r="C12" s="20"/>
      <c r="D12" s="68"/>
      <c r="E12" s="20"/>
      <c r="F12" s="20"/>
      <c r="G12" s="20"/>
      <c r="H12" s="20"/>
      <c r="I12" s="20"/>
      <c r="J12" s="20"/>
      <c r="K12" s="20"/>
      <c r="L12" s="20"/>
      <c r="M12" s="20"/>
      <c r="N12" s="68">
        <f>VLOOKUP(A12,'[3]FU Type'!A$2:B$680,2,FALSE)</f>
        <v>123</v>
      </c>
      <c r="O12" s="69" t="e">
        <f>VLOOKUP(A12,'[3]186'!A$2:A$187,1,FALSE)</f>
        <v>#N/A</v>
      </c>
      <c r="P12" s="68">
        <f>VLOOKUP(A12,'[3]AREAS FINAL'!A$2:B$725,2,FALSE)</f>
        <v>2.5404599999999999</v>
      </c>
      <c r="Q12" s="84"/>
      <c r="R12" s="79">
        <v>0.9</v>
      </c>
      <c r="S12" s="20">
        <f>2.54046*R12</f>
        <v>2.2864140000000002</v>
      </c>
      <c r="T12" s="80">
        <v>0.75</v>
      </c>
      <c r="U12" s="20">
        <f t="shared" si="1"/>
        <v>1.7148105</v>
      </c>
      <c r="V12" s="20" t="s">
        <v>616</v>
      </c>
      <c r="W12" s="79">
        <v>1</v>
      </c>
      <c r="X12" s="20">
        <f t="shared" si="2"/>
        <v>1.7148105</v>
      </c>
      <c r="Y12" s="68">
        <f>VLOOKUP(A12,'[3]DENSITY FINAL'!A$2:B$725,2,FALSE)</f>
        <v>50</v>
      </c>
      <c r="Z12" s="82">
        <f t="shared" si="3"/>
        <v>85.740525000000005</v>
      </c>
      <c r="AA12" s="74">
        <f t="shared" si="4"/>
        <v>85.740525000000005</v>
      </c>
      <c r="AB12" s="75"/>
      <c r="AC12" s="75"/>
      <c r="AD12" s="75"/>
      <c r="AE12" s="76"/>
      <c r="AF12" s="20"/>
      <c r="AG12" s="77">
        <f>VLOOKUP(A12,'[2]final categories'!A$4:B$682,2,FALSE)</f>
        <v>1</v>
      </c>
    </row>
    <row r="13" spans="1:35" ht="18.75" hidden="1" x14ac:dyDescent="0.3">
      <c r="A13" s="47">
        <v>150</v>
      </c>
      <c r="B13" s="47" t="str">
        <f>VLOOKUP(A13,[2]Sheet2!A$1:B$186,2,FALSE)</f>
        <v>Yes - Factual Update (Replot and reassess) - done</v>
      </c>
      <c r="C13" s="20" t="s">
        <v>360</v>
      </c>
      <c r="D13" s="68"/>
      <c r="E13" s="20" t="s">
        <v>617</v>
      </c>
      <c r="F13" s="20" t="s">
        <v>618</v>
      </c>
      <c r="G13" s="20" t="s">
        <v>49</v>
      </c>
      <c r="H13" s="20" t="s">
        <v>49</v>
      </c>
      <c r="I13" s="20" t="s">
        <v>619</v>
      </c>
      <c r="J13" s="20" t="s">
        <v>620</v>
      </c>
      <c r="K13" s="20">
        <v>485923.28</v>
      </c>
      <c r="L13" s="20">
        <v>286448.71000000002</v>
      </c>
      <c r="M13" s="20" t="s">
        <v>621</v>
      </c>
      <c r="N13" s="68">
        <f>VLOOKUP(A13,'[3]FU Type'!A$2:B$680,2,FALSE)</f>
        <v>150</v>
      </c>
      <c r="O13" s="69">
        <f>VLOOKUP(A13,'[3]186'!A$2:A$187,1,FALSE)</f>
        <v>150</v>
      </c>
      <c r="P13" s="68">
        <f>VLOOKUP(A13,'[3]AREAS FINAL'!A$2:B$725,2,FALSE)</f>
        <v>0.801728</v>
      </c>
      <c r="Q13" s="39">
        <v>2.7118099999999998</v>
      </c>
      <c r="R13" s="79">
        <v>0.9</v>
      </c>
      <c r="S13" s="20">
        <f t="shared" ref="S13:S35" si="5">P13*R13</f>
        <v>0.72155520000000006</v>
      </c>
      <c r="T13" s="80">
        <v>0.9</v>
      </c>
      <c r="U13" s="20">
        <f t="shared" si="1"/>
        <v>0.64939968000000003</v>
      </c>
      <c r="V13" s="47" t="s">
        <v>599</v>
      </c>
      <c r="W13" s="81">
        <v>0.5</v>
      </c>
      <c r="X13" s="20">
        <f t="shared" si="2"/>
        <v>0.32469984000000002</v>
      </c>
      <c r="Y13" s="68">
        <f>VLOOKUP(A13,'[3]DENSITY FINAL'!A$2:B$725,2,FALSE)</f>
        <v>50</v>
      </c>
      <c r="Z13" s="82">
        <f t="shared" si="3"/>
        <v>16.234992000000002</v>
      </c>
      <c r="AA13" s="74">
        <f t="shared" si="4"/>
        <v>16.234992000000002</v>
      </c>
      <c r="AB13" s="75"/>
      <c r="AC13" s="75"/>
      <c r="AD13" s="75"/>
      <c r="AE13" s="76"/>
      <c r="AF13" s="20"/>
      <c r="AG13" s="77">
        <f>VLOOKUP(A13,'[2]final categories'!A$4:B$682,2,FALSE)</f>
        <v>1</v>
      </c>
    </row>
    <row r="14" spans="1:35" ht="18.75" hidden="1" x14ac:dyDescent="0.3">
      <c r="A14" s="47">
        <v>155</v>
      </c>
      <c r="B14" s="47" t="str">
        <f>VLOOKUP(A14,[2]Sheet2!A$1:B$186,2,FALSE)</f>
        <v>Delete 2011 (ASSESS BUT DO NOT PUT INTO FINAL SHLAA)</v>
      </c>
      <c r="C14" s="20" t="s">
        <v>360</v>
      </c>
      <c r="D14" s="68"/>
      <c r="E14" s="20" t="s">
        <v>592</v>
      </c>
      <c r="F14" s="20" t="s">
        <v>622</v>
      </c>
      <c r="G14" s="20" t="s">
        <v>623</v>
      </c>
      <c r="H14" s="20" t="s">
        <v>49</v>
      </c>
      <c r="I14" s="20" t="s">
        <v>624</v>
      </c>
      <c r="J14" s="20">
        <v>0</v>
      </c>
      <c r="K14" s="20">
        <v>491471.47</v>
      </c>
      <c r="L14" s="20">
        <v>291416.07</v>
      </c>
      <c r="M14" s="20" t="s">
        <v>625</v>
      </c>
      <c r="N14" s="68"/>
      <c r="O14" s="69">
        <f>VLOOKUP(A14,'[3]186'!A$2:A$187,1,FALSE)</f>
        <v>155</v>
      </c>
      <c r="P14" s="68">
        <f>VLOOKUP(A14,'[3]AREAS FINAL'!A$2:B$725,2,FALSE)</f>
        <v>1.66309</v>
      </c>
      <c r="Q14" s="39">
        <v>3.7330030000000001</v>
      </c>
      <c r="R14" s="79">
        <v>1</v>
      </c>
      <c r="S14" s="20">
        <f t="shared" si="5"/>
        <v>1.66309</v>
      </c>
      <c r="T14" s="80">
        <v>0.9</v>
      </c>
      <c r="U14" s="20">
        <f t="shared" si="1"/>
        <v>1.4967809999999999</v>
      </c>
      <c r="V14" s="47" t="str">
        <f>VLOOKUP(A14,[4]Sheet4!$A$1:$B$210,2,FALSE)</f>
        <v>Housing only</v>
      </c>
      <c r="W14" s="81">
        <v>1</v>
      </c>
      <c r="X14" s="20">
        <f t="shared" si="2"/>
        <v>1.4967809999999999</v>
      </c>
      <c r="Y14" s="68">
        <f>VLOOKUP(A14,'[3]DENSITY FINAL'!A$2:B$725,2,FALSE)</f>
        <v>35</v>
      </c>
      <c r="Z14" s="82">
        <f t="shared" si="3"/>
        <v>52.387335</v>
      </c>
      <c r="AA14" s="74">
        <f t="shared" si="4"/>
        <v>52.387335</v>
      </c>
      <c r="AB14" s="75"/>
      <c r="AC14" s="75"/>
      <c r="AD14" s="75"/>
      <c r="AE14" s="76"/>
      <c r="AF14" s="20"/>
      <c r="AG14" s="77">
        <f>VLOOKUP(A14,'[2]final categories'!A$4:B$682,2,FALSE)</f>
        <v>4</v>
      </c>
      <c r="AI14" s="78" t="s">
        <v>626</v>
      </c>
    </row>
    <row r="15" spans="1:35" ht="18.75" hidden="1" x14ac:dyDescent="0.3">
      <c r="A15" s="47">
        <v>174</v>
      </c>
      <c r="B15" s="47" t="str">
        <f>VLOOKUP(A15,[2]Sheet2!A$1:B$186,2,FALSE)</f>
        <v>Yes - Factual Update (Replot and reassess) - done</v>
      </c>
      <c r="C15" s="20" t="s">
        <v>360</v>
      </c>
      <c r="D15" s="68"/>
      <c r="E15" s="20" t="s">
        <v>401</v>
      </c>
      <c r="F15" s="20" t="s">
        <v>627</v>
      </c>
      <c r="G15" s="20" t="s">
        <v>49</v>
      </c>
      <c r="H15" s="20" t="s">
        <v>49</v>
      </c>
      <c r="I15" s="20" t="s">
        <v>628</v>
      </c>
      <c r="J15" s="20">
        <v>3.3</v>
      </c>
      <c r="K15" s="20">
        <v>486159.14</v>
      </c>
      <c r="L15" s="20">
        <v>286686.61</v>
      </c>
      <c r="M15" s="20" t="s">
        <v>629</v>
      </c>
      <c r="N15" s="68">
        <f>VLOOKUP(A15,'[3]FU Type'!A$2:B$680,2,FALSE)</f>
        <v>174</v>
      </c>
      <c r="O15" s="69">
        <f>VLOOKUP(A15,'[3]186'!A$2:A$187,1,FALSE)</f>
        <v>174</v>
      </c>
      <c r="P15" s="68">
        <f>VLOOKUP(A15,'[3]AREAS FINAL'!A$2:B$725,2,FALSE)</f>
        <v>0.85945899999999997</v>
      </c>
      <c r="Q15" s="39">
        <v>2.3843990000000002</v>
      </c>
      <c r="R15" s="79">
        <v>1</v>
      </c>
      <c r="S15" s="20">
        <f t="shared" si="5"/>
        <v>0.85945899999999997</v>
      </c>
      <c r="T15" s="80">
        <v>0.9</v>
      </c>
      <c r="U15" s="20">
        <f t="shared" si="1"/>
        <v>0.77351309999999995</v>
      </c>
      <c r="V15" s="47" t="str">
        <f>VLOOKUP(A15,[4]Sheet4!$A$1:$B$210,2,FALSE)</f>
        <v>Housing only</v>
      </c>
      <c r="W15" s="81">
        <v>1</v>
      </c>
      <c r="X15" s="20">
        <f t="shared" si="2"/>
        <v>0.77351309999999995</v>
      </c>
      <c r="Y15" s="68">
        <f>VLOOKUP(A15,'[3]DENSITY FINAL'!A$2:B$725,2,FALSE)</f>
        <v>50</v>
      </c>
      <c r="Z15" s="82">
        <f t="shared" si="3"/>
        <v>38.675654999999999</v>
      </c>
      <c r="AA15" s="74">
        <f t="shared" si="4"/>
        <v>38.675654999999999</v>
      </c>
      <c r="AB15" s="75"/>
      <c r="AC15" s="75"/>
      <c r="AD15" s="75"/>
      <c r="AE15" s="76"/>
      <c r="AF15" s="20"/>
      <c r="AG15" s="77">
        <f>VLOOKUP(A15,'[2]final categories'!A$4:B$682,2,FALSE)</f>
        <v>2</v>
      </c>
    </row>
    <row r="16" spans="1:35" ht="18.75" hidden="1" x14ac:dyDescent="0.3">
      <c r="A16" s="85">
        <v>182</v>
      </c>
      <c r="B16" s="47"/>
      <c r="C16" s="20"/>
      <c r="D16" s="68"/>
      <c r="E16" s="20"/>
      <c r="F16" s="20"/>
      <c r="G16" s="20"/>
      <c r="H16" s="20"/>
      <c r="I16" s="20"/>
      <c r="J16" s="20"/>
      <c r="K16" s="20"/>
      <c r="L16" s="20"/>
      <c r="M16" s="20"/>
      <c r="N16" s="68">
        <f>VLOOKUP(A16,'[3]FU Type'!A$2:B$680,2,FALSE)</f>
        <v>182</v>
      </c>
      <c r="O16" s="69" t="e">
        <f>VLOOKUP(A16,'[3]186'!A$2:A$187,1,FALSE)</f>
        <v>#N/A</v>
      </c>
      <c r="P16" s="68">
        <f>VLOOKUP(A16,'[3]AREAS FINAL'!A$2:B$725,2,FALSE)</f>
        <v>1.2355</v>
      </c>
      <c r="Q16" s="84"/>
      <c r="R16" s="79">
        <v>1</v>
      </c>
      <c r="S16" s="47">
        <f t="shared" si="5"/>
        <v>1.2355</v>
      </c>
      <c r="T16" s="80">
        <v>0.9</v>
      </c>
      <c r="U16" s="47">
        <f t="shared" si="1"/>
        <v>1.11195</v>
      </c>
      <c r="V16" s="20" t="s">
        <v>630</v>
      </c>
      <c r="W16" s="79">
        <v>1</v>
      </c>
      <c r="X16" s="47">
        <f t="shared" si="2"/>
        <v>1.11195</v>
      </c>
      <c r="Y16" s="68">
        <f>VLOOKUP(A16,'[3]DENSITY FINAL'!A$2:B$725,2,FALSE)</f>
        <v>50</v>
      </c>
      <c r="Z16" s="86">
        <f t="shared" si="3"/>
        <v>55.597499999999997</v>
      </c>
      <c r="AA16" s="74">
        <f t="shared" si="4"/>
        <v>55.597499999999997</v>
      </c>
      <c r="AB16" s="75"/>
      <c r="AC16" s="75"/>
      <c r="AD16" s="75"/>
      <c r="AE16" s="76"/>
      <c r="AF16" s="20"/>
      <c r="AG16" s="47"/>
    </row>
    <row r="17" spans="1:33" ht="18.75" hidden="1" x14ac:dyDescent="0.3">
      <c r="A17" s="47">
        <v>202</v>
      </c>
      <c r="B17" s="47" t="str">
        <f>VLOOKUP(A17,[2]Sheet2!A$1:B$186,2,FALSE)</f>
        <v>Yes - Factual Update (Replot and reassess) - done</v>
      </c>
      <c r="C17" s="20" t="s">
        <v>360</v>
      </c>
      <c r="D17" s="68"/>
      <c r="E17" s="20" t="s">
        <v>631</v>
      </c>
      <c r="F17" s="20" t="s">
        <v>632</v>
      </c>
      <c r="G17" s="20" t="s">
        <v>49</v>
      </c>
      <c r="H17" s="20" t="s">
        <v>49</v>
      </c>
      <c r="I17" s="20" t="s">
        <v>633</v>
      </c>
      <c r="J17" s="20">
        <v>2.85</v>
      </c>
      <c r="K17" s="20">
        <v>486025.84</v>
      </c>
      <c r="L17" s="20">
        <v>286245.40999999997</v>
      </c>
      <c r="M17" s="20" t="s">
        <v>634</v>
      </c>
      <c r="N17" s="68">
        <f>VLOOKUP(A17,'[3]FU Type'!A$2:B$680,2,FALSE)</f>
        <v>202</v>
      </c>
      <c r="O17" s="69">
        <f>VLOOKUP(A17,'[3]186'!A$2:A$187,1,FALSE)</f>
        <v>202</v>
      </c>
      <c r="P17" s="68">
        <f>VLOOKUP(A17,'[3]AREAS FINAL'!A$2:B$725,2,FALSE)</f>
        <v>0.409495</v>
      </c>
      <c r="Q17" s="39">
        <v>2.8446739999999999</v>
      </c>
      <c r="R17" s="79">
        <v>1</v>
      </c>
      <c r="S17" s="20">
        <f t="shared" si="5"/>
        <v>0.409495</v>
      </c>
      <c r="T17" s="80">
        <v>0.9</v>
      </c>
      <c r="U17" s="20">
        <f t="shared" si="1"/>
        <v>0.36854550000000003</v>
      </c>
      <c r="V17" s="47" t="s">
        <v>599</v>
      </c>
      <c r="W17" s="81">
        <v>0.5</v>
      </c>
      <c r="X17" s="20">
        <f t="shared" si="2"/>
        <v>0.18427275000000001</v>
      </c>
      <c r="Y17" s="68">
        <f>VLOOKUP(A17,'[3]DENSITY FINAL'!A$2:B$725,2,FALSE)</f>
        <v>50</v>
      </c>
      <c r="Z17" s="82">
        <f t="shared" si="3"/>
        <v>9.2136375000000008</v>
      </c>
      <c r="AA17" s="74">
        <f t="shared" si="4"/>
        <v>9.2136375000000008</v>
      </c>
      <c r="AB17" s="75"/>
      <c r="AC17" s="75"/>
      <c r="AD17" s="75"/>
      <c r="AE17" s="76"/>
      <c r="AF17" s="20"/>
      <c r="AG17" s="77">
        <f>VLOOKUP(A17,'[2]final categories'!A$4:B$682,2,FALSE)</f>
        <v>1</v>
      </c>
    </row>
    <row r="18" spans="1:33" ht="18.75" hidden="1" x14ac:dyDescent="0.3">
      <c r="A18" s="47">
        <v>205</v>
      </c>
      <c r="B18" s="47" t="str">
        <f>VLOOKUP(A18,[2]Sheet2!A$1:B$186,2,FALSE)</f>
        <v>Yes - Factual Update (Replot and reassess) - done</v>
      </c>
      <c r="C18" s="20" t="s">
        <v>360</v>
      </c>
      <c r="D18" s="68"/>
      <c r="E18" s="20" t="s">
        <v>635</v>
      </c>
      <c r="F18" s="20"/>
      <c r="G18" s="20" t="s">
        <v>49</v>
      </c>
      <c r="H18" s="20" t="s">
        <v>49</v>
      </c>
      <c r="I18" s="20" t="s">
        <v>636</v>
      </c>
      <c r="J18" s="20">
        <v>3.1</v>
      </c>
      <c r="K18" s="20">
        <v>486296.26</v>
      </c>
      <c r="L18" s="20">
        <v>286228.71999999997</v>
      </c>
      <c r="M18" s="20" t="s">
        <v>637</v>
      </c>
      <c r="N18" s="68">
        <f>VLOOKUP(A18,'[3]FU Type'!A$2:B$680,2,FALSE)</f>
        <v>205</v>
      </c>
      <c r="O18" s="69">
        <f>VLOOKUP(A18,'[3]186'!A$2:A$187,1,FALSE)</f>
        <v>205</v>
      </c>
      <c r="P18" s="68">
        <f>VLOOKUP(A18,'[3]AREAS FINAL'!A$2:B$725,2,FALSE)</f>
        <v>0.65246000000000004</v>
      </c>
      <c r="Q18" s="39">
        <v>2.7164190000000001</v>
      </c>
      <c r="R18" s="79">
        <v>1</v>
      </c>
      <c r="S18" s="20">
        <f t="shared" si="5"/>
        <v>0.65246000000000004</v>
      </c>
      <c r="T18" s="80">
        <v>0.9</v>
      </c>
      <c r="U18" s="20">
        <f t="shared" si="1"/>
        <v>0.58721400000000001</v>
      </c>
      <c r="V18" s="47" t="str">
        <f>VLOOKUP(A18,[4]Sheet4!$A$1:$B$210,2,FALSE)</f>
        <v>Housing only</v>
      </c>
      <c r="W18" s="81">
        <v>1</v>
      </c>
      <c r="X18" s="20">
        <f t="shared" si="2"/>
        <v>0.58721400000000001</v>
      </c>
      <c r="Y18" s="68">
        <f>VLOOKUP(A18,'[3]DENSITY FINAL'!A$2:B$725,2,FALSE)</f>
        <v>50</v>
      </c>
      <c r="Z18" s="82">
        <f t="shared" si="3"/>
        <v>29.360700000000001</v>
      </c>
      <c r="AA18" s="74">
        <f t="shared" si="4"/>
        <v>29.360700000000001</v>
      </c>
      <c r="AB18" s="75"/>
      <c r="AC18" s="75"/>
      <c r="AD18" s="75"/>
      <c r="AE18" s="76"/>
      <c r="AF18" s="20"/>
      <c r="AG18" s="77">
        <f>VLOOKUP(A18,'[2]final categories'!A$4:B$682,2,FALSE)</f>
        <v>1</v>
      </c>
    </row>
    <row r="19" spans="1:33" ht="18.75" hidden="1" x14ac:dyDescent="0.3">
      <c r="A19" s="47">
        <v>231</v>
      </c>
      <c r="B19" s="47" t="str">
        <f>VLOOKUP(A19,[2]Sheet2!A$1:B$186,2,FALSE)</f>
        <v>Yes - Factual Update (Replot and reassess) - done</v>
      </c>
      <c r="C19" s="20" t="s">
        <v>360</v>
      </c>
      <c r="D19" s="68"/>
      <c r="E19" s="20" t="s">
        <v>477</v>
      </c>
      <c r="F19" s="20" t="s">
        <v>638</v>
      </c>
      <c r="G19" s="20" t="s">
        <v>49</v>
      </c>
      <c r="H19" s="20" t="s">
        <v>49</v>
      </c>
      <c r="I19" s="20" t="s">
        <v>639</v>
      </c>
      <c r="J19" s="20">
        <v>3.35</v>
      </c>
      <c r="K19" s="20">
        <v>486526.5</v>
      </c>
      <c r="L19" s="20">
        <v>286689.8</v>
      </c>
      <c r="M19" s="20" t="s">
        <v>640</v>
      </c>
      <c r="N19" s="68">
        <f>VLOOKUP(A19,'[3]FU Type'!A$2:B$680,2,FALSE)</f>
        <v>231</v>
      </c>
      <c r="O19" s="69">
        <f>VLOOKUP(A19,'[3]186'!A$2:A$187,1,FALSE)</f>
        <v>231</v>
      </c>
      <c r="P19" s="68">
        <f>VLOOKUP(A19,'[3]AREAS FINAL'!A$2:B$725,2,FALSE)</f>
        <v>0.70885900000000002</v>
      </c>
      <c r="Q19" s="39">
        <v>2.1752250000000002</v>
      </c>
      <c r="R19" s="79">
        <v>1</v>
      </c>
      <c r="S19" s="20">
        <f t="shared" si="5"/>
        <v>0.70885900000000002</v>
      </c>
      <c r="T19" s="80">
        <v>0.9</v>
      </c>
      <c r="U19" s="20">
        <f t="shared" si="1"/>
        <v>0.63797310000000007</v>
      </c>
      <c r="V19" s="47" t="str">
        <f>VLOOKUP(A19,[4]Sheet4!$A$1:$B$210,2,FALSE)</f>
        <v>Housing only</v>
      </c>
      <c r="W19" s="81">
        <v>1</v>
      </c>
      <c r="X19" s="20">
        <f t="shared" si="2"/>
        <v>0.63797310000000007</v>
      </c>
      <c r="Y19" s="68">
        <f>VLOOKUP(A19,'[3]DENSITY FINAL'!A$2:B$725,2,FALSE)</f>
        <v>50</v>
      </c>
      <c r="Z19" s="82">
        <f t="shared" si="3"/>
        <v>31.898655000000005</v>
      </c>
      <c r="AA19" s="74">
        <f t="shared" si="4"/>
        <v>31.898655000000005</v>
      </c>
      <c r="AB19" s="75"/>
      <c r="AC19" s="75"/>
      <c r="AD19" s="75"/>
      <c r="AE19" s="76"/>
      <c r="AF19" s="20"/>
      <c r="AG19" s="77">
        <f>VLOOKUP(A19,'[2]final categories'!A$4:B$682,2,FALSE)</f>
        <v>2</v>
      </c>
    </row>
    <row r="20" spans="1:33" ht="18.75" hidden="1" x14ac:dyDescent="0.3">
      <c r="A20" s="47">
        <v>254</v>
      </c>
      <c r="B20" s="47" t="str">
        <f>VLOOKUP(A20,[2]Sheet2!A$1:B$186,2,FALSE)</f>
        <v>Yes - Factual Update 2011</v>
      </c>
      <c r="C20" s="20" t="s">
        <v>360</v>
      </c>
      <c r="D20" s="68"/>
      <c r="E20" s="20" t="s">
        <v>592</v>
      </c>
      <c r="F20" s="20" t="s">
        <v>641</v>
      </c>
      <c r="G20" s="20" t="s">
        <v>49</v>
      </c>
      <c r="H20" s="20" t="s">
        <v>49</v>
      </c>
      <c r="I20" s="20" t="s">
        <v>642</v>
      </c>
      <c r="J20" s="20">
        <v>3.35</v>
      </c>
      <c r="K20" s="20">
        <v>486945.71</v>
      </c>
      <c r="L20" s="20">
        <v>287390.19</v>
      </c>
      <c r="M20" s="20" t="s">
        <v>643</v>
      </c>
      <c r="N20" s="68">
        <f>VLOOKUP(A20,'[3]FU Type'!A$2:B$680,2,FALSE)</f>
        <v>254</v>
      </c>
      <c r="O20" s="69">
        <f>VLOOKUP(A20,'[3]186'!A$2:A$187,1,FALSE)</f>
        <v>254</v>
      </c>
      <c r="P20" s="68">
        <f>VLOOKUP(A20,'[3]AREAS FINAL'!A$2:B$725,2,FALSE)</f>
        <v>0.4395</v>
      </c>
      <c r="Q20" s="39">
        <v>1.3802270000000001</v>
      </c>
      <c r="R20" s="79">
        <v>1</v>
      </c>
      <c r="S20" s="20">
        <f t="shared" si="5"/>
        <v>0.4395</v>
      </c>
      <c r="T20" s="71">
        <v>0.9</v>
      </c>
      <c r="U20" s="20">
        <f t="shared" si="1"/>
        <v>0.39555000000000001</v>
      </c>
      <c r="V20" s="47" t="str">
        <f>VLOOKUP(A20,[4]Sheet4!$A$1:$B$210,2,FALSE)</f>
        <v>Housing only</v>
      </c>
      <c r="W20" s="81">
        <v>1</v>
      </c>
      <c r="X20" s="20">
        <f t="shared" si="2"/>
        <v>0.39555000000000001</v>
      </c>
      <c r="Y20" s="68">
        <f>VLOOKUP(A20,'[3]DENSITY FINAL'!A$2:B$725,2,FALSE)</f>
        <v>50</v>
      </c>
      <c r="Z20" s="82">
        <f t="shared" si="3"/>
        <v>19.7775</v>
      </c>
      <c r="AA20" s="74">
        <f t="shared" si="4"/>
        <v>19.7775</v>
      </c>
      <c r="AB20" s="75"/>
      <c r="AC20" s="75"/>
      <c r="AD20" s="75"/>
      <c r="AE20" s="76"/>
      <c r="AF20" s="20"/>
      <c r="AG20" s="77">
        <f>VLOOKUP(A20,'[2]final categories'!A$4:B$682,2,FALSE)</f>
        <v>1</v>
      </c>
    </row>
    <row r="21" spans="1:33" ht="18.75" hidden="1" x14ac:dyDescent="0.3">
      <c r="A21" s="47">
        <v>291</v>
      </c>
      <c r="B21" s="47" t="str">
        <f>VLOOKUP(A21,[2]Sheet2!A$1:B$186,2,FALSE)</f>
        <v>Yes - factual update 2011 (discount site area)</v>
      </c>
      <c r="C21" s="20" t="s">
        <v>360</v>
      </c>
      <c r="D21" s="68"/>
      <c r="E21" s="20" t="s">
        <v>644</v>
      </c>
      <c r="F21" s="20" t="s">
        <v>645</v>
      </c>
      <c r="G21" s="20" t="s">
        <v>49</v>
      </c>
      <c r="H21" s="20" t="s">
        <v>49</v>
      </c>
      <c r="I21" s="20" t="s">
        <v>646</v>
      </c>
      <c r="J21" s="20">
        <v>2.8</v>
      </c>
      <c r="K21" s="20">
        <v>487939.28</v>
      </c>
      <c r="L21" s="20">
        <v>290549.36</v>
      </c>
      <c r="M21" s="20" t="s">
        <v>647</v>
      </c>
      <c r="N21" s="68">
        <f>VLOOKUP(A21,'[3]FU Type'!A$2:B$680,2,FALSE)</f>
        <v>291</v>
      </c>
      <c r="O21" s="69">
        <f>VLOOKUP(A21,'[3]186'!A$2:A$187,1,FALSE)</f>
        <v>291</v>
      </c>
      <c r="P21" s="68">
        <f>VLOOKUP(A21,'[3]AREAS FINAL'!A$2:B$725,2,FALSE)</f>
        <v>0.429983</v>
      </c>
      <c r="Q21" s="39">
        <v>1.508839</v>
      </c>
      <c r="R21" s="79">
        <v>0.9</v>
      </c>
      <c r="S21" s="20">
        <f t="shared" si="5"/>
        <v>0.38698470000000001</v>
      </c>
      <c r="T21" s="71">
        <v>1</v>
      </c>
      <c r="U21" s="20">
        <f t="shared" si="1"/>
        <v>0.38698470000000001</v>
      </c>
      <c r="V21" s="47" t="str">
        <f>VLOOKUP(A21,[4]Sheet4!$A$1:$B$210,2,FALSE)</f>
        <v>Housing only</v>
      </c>
      <c r="W21" s="81">
        <v>1</v>
      </c>
      <c r="X21" s="20">
        <f t="shared" si="2"/>
        <v>0.38698470000000001</v>
      </c>
      <c r="Y21" s="68">
        <f>VLOOKUP(A21,'[3]DENSITY FINAL'!A$2:B$725,2,FALSE)</f>
        <v>50</v>
      </c>
      <c r="Z21" s="82">
        <f t="shared" si="3"/>
        <v>19.349235</v>
      </c>
      <c r="AA21" s="74">
        <f t="shared" si="4"/>
        <v>19.349235</v>
      </c>
      <c r="AB21" s="75"/>
      <c r="AC21" s="75"/>
      <c r="AD21" s="75"/>
      <c r="AE21" s="76"/>
      <c r="AF21" s="20"/>
      <c r="AG21" s="77">
        <f>VLOOKUP(A21,'[2]final categories'!A$4:B$682,2,FALSE)</f>
        <v>1</v>
      </c>
    </row>
    <row r="22" spans="1:33" ht="18.75" x14ac:dyDescent="0.3">
      <c r="A22" s="83">
        <v>417</v>
      </c>
      <c r="B22" s="47"/>
      <c r="C22" s="20"/>
      <c r="D22" s="68"/>
      <c r="E22" s="20"/>
      <c r="F22" s="20"/>
      <c r="G22" s="20"/>
      <c r="H22" s="20"/>
      <c r="I22" s="20"/>
      <c r="J22" s="20"/>
      <c r="K22" s="20"/>
      <c r="L22" s="20"/>
      <c r="M22" s="20"/>
      <c r="N22" s="68">
        <f>VLOOKUP(A22,'[3]FU Type'!A$2:B$680,2,FALSE)</f>
        <v>417</v>
      </c>
      <c r="O22" s="69" t="e">
        <f>VLOOKUP(A22,'[3]186'!A$2:A$187,1,FALSE)</f>
        <v>#N/A</v>
      </c>
      <c r="P22" s="14">
        <v>0.62503799999999998</v>
      </c>
      <c r="R22" s="79">
        <v>0.6</v>
      </c>
      <c r="S22" s="20">
        <f>P22*R22</f>
        <v>0.37502279999999999</v>
      </c>
      <c r="T22" s="79">
        <v>1</v>
      </c>
      <c r="U22" s="20">
        <f>S22*T22</f>
        <v>0.37502279999999999</v>
      </c>
      <c r="V22" s="20" t="s">
        <v>648</v>
      </c>
      <c r="W22" s="79">
        <v>1</v>
      </c>
      <c r="X22" s="20">
        <f>U22*W22</f>
        <v>0.37502279999999999</v>
      </c>
      <c r="Y22" s="68">
        <f>VLOOKUP(A22,'[3]DENSITY FINAL'!A$2:B$725,2,FALSE)</f>
        <v>50</v>
      </c>
      <c r="Z22" s="82">
        <f>P22*R22*T22*W22*Y22</f>
        <v>18.751139999999999</v>
      </c>
      <c r="AA22" s="74">
        <f t="shared" si="4"/>
        <v>18.751139999999999</v>
      </c>
      <c r="AB22" s="75"/>
      <c r="AC22" s="75"/>
      <c r="AD22" s="75"/>
      <c r="AE22" s="76"/>
      <c r="AF22" s="20"/>
      <c r="AG22" s="47"/>
    </row>
    <row r="23" spans="1:33" ht="18.75" hidden="1" x14ac:dyDescent="0.3">
      <c r="A23" s="47">
        <v>425</v>
      </c>
      <c r="B23" s="47" t="str">
        <f>VLOOKUP(A23,[2]Sheet2!A$1:B$186,2,FALSE)</f>
        <v>Yes - new site submission</v>
      </c>
      <c r="C23" s="20" t="s">
        <v>360</v>
      </c>
      <c r="D23" s="68"/>
      <c r="E23" s="20" t="s">
        <v>649</v>
      </c>
      <c r="F23" s="20"/>
      <c r="G23" s="20" t="s">
        <v>136</v>
      </c>
      <c r="H23" s="20" t="s">
        <v>181</v>
      </c>
      <c r="I23" s="20" t="s">
        <v>650</v>
      </c>
      <c r="J23" s="20">
        <v>3.4</v>
      </c>
      <c r="K23" s="20">
        <v>495870.35</v>
      </c>
      <c r="L23" s="20">
        <v>267372.57</v>
      </c>
      <c r="M23" s="20" t="s">
        <v>651</v>
      </c>
      <c r="N23" s="68">
        <f>VLOOKUP(A23,'[3]FU Type'!A$2:B$680,2,FALSE)</f>
        <v>425</v>
      </c>
      <c r="O23" s="69">
        <f>VLOOKUP(A23,'[3]186'!A$2:A$187,1,FALSE)</f>
        <v>425</v>
      </c>
      <c r="P23" s="68">
        <f>VLOOKUP(A23,'[3]AREAS FINAL'!A$2:B$725,2,FALSE)</f>
        <v>0.49249999999999999</v>
      </c>
      <c r="Q23" s="39">
        <v>22.180565000000001</v>
      </c>
      <c r="R23" s="79">
        <v>1</v>
      </c>
      <c r="S23" s="20">
        <f t="shared" si="5"/>
        <v>0.49249999999999999</v>
      </c>
      <c r="T23" s="80">
        <v>0.9</v>
      </c>
      <c r="U23" s="20">
        <f t="shared" si="1"/>
        <v>0.44324999999999998</v>
      </c>
      <c r="V23" s="47" t="str">
        <f>VLOOKUP(A23,'[5]visited sites'!$D$3:$AP$53,39,FALSE)</f>
        <v>housing only</v>
      </c>
      <c r="W23" s="81">
        <v>1</v>
      </c>
      <c r="X23" s="20">
        <f t="shared" si="2"/>
        <v>0.44324999999999998</v>
      </c>
      <c r="Y23" s="68">
        <f>VLOOKUP(A23,'[3]DENSITY FINAL'!A$2:B$725,2,FALSE)</f>
        <v>60</v>
      </c>
      <c r="Z23" s="82">
        <f t="shared" si="3"/>
        <v>26.594999999999999</v>
      </c>
      <c r="AA23" s="74">
        <f t="shared" si="4"/>
        <v>26.594999999999999</v>
      </c>
      <c r="AB23" s="75"/>
      <c r="AC23" s="75"/>
      <c r="AD23" s="75"/>
      <c r="AE23" s="76"/>
      <c r="AF23" s="20"/>
      <c r="AG23" s="77">
        <f>VLOOKUP(A23,'[2]final categories'!A$4:B$682,2,FALSE)</f>
        <v>3</v>
      </c>
    </row>
    <row r="24" spans="1:33" ht="18.75" hidden="1" x14ac:dyDescent="0.3">
      <c r="A24" s="47">
        <v>439</v>
      </c>
      <c r="B24" s="47" t="str">
        <f>VLOOKUP(A24,[2]Sheet2!A$1:B$186,2,FALSE)</f>
        <v>Yes - new site submission</v>
      </c>
      <c r="C24" s="20" t="s">
        <v>360</v>
      </c>
      <c r="D24" s="68"/>
      <c r="E24" s="20" t="s">
        <v>652</v>
      </c>
      <c r="F24" s="20"/>
      <c r="G24" s="20" t="s">
        <v>136</v>
      </c>
      <c r="H24" s="20" t="s">
        <v>181</v>
      </c>
      <c r="I24" s="20" t="s">
        <v>653</v>
      </c>
      <c r="J24" s="20">
        <v>3.35</v>
      </c>
      <c r="K24" s="20">
        <v>495862.36</v>
      </c>
      <c r="L24" s="20">
        <v>267175.01</v>
      </c>
      <c r="M24" s="20" t="s">
        <v>654</v>
      </c>
      <c r="N24" s="68">
        <f>VLOOKUP(A24,'[3]FU Type'!A$2:B$680,2,FALSE)</f>
        <v>439</v>
      </c>
      <c r="O24" s="69">
        <f>VLOOKUP(A24,'[3]186'!A$2:A$187,1,FALSE)</f>
        <v>439</v>
      </c>
      <c r="P24" s="68">
        <f>VLOOKUP(A24,'[3]AREAS FINAL'!A$2:B$725,2,FALSE)</f>
        <v>0.68582100000000001</v>
      </c>
      <c r="Q24" s="39">
        <v>22.344771999999999</v>
      </c>
      <c r="R24" s="79">
        <v>1</v>
      </c>
      <c r="S24" s="20">
        <f t="shared" si="5"/>
        <v>0.68582100000000001</v>
      </c>
      <c r="T24" s="71">
        <v>0.9</v>
      </c>
      <c r="U24" s="20">
        <f t="shared" si="1"/>
        <v>0.61723890000000003</v>
      </c>
      <c r="V24" s="47" t="str">
        <f>VLOOKUP(A24,'[5]visited sites'!$D$3:$AP$53,39,FALSE)</f>
        <v>housing only</v>
      </c>
      <c r="W24" s="81">
        <v>1</v>
      </c>
      <c r="X24" s="20">
        <f t="shared" si="2"/>
        <v>0.61723890000000003</v>
      </c>
      <c r="Y24" s="68">
        <f>VLOOKUP(A24,'[3]DENSITY FINAL'!A$2:B$725,2,FALSE)</f>
        <v>60</v>
      </c>
      <c r="Z24" s="82">
        <f t="shared" si="3"/>
        <v>37.034334000000001</v>
      </c>
      <c r="AA24" s="74">
        <f t="shared" si="4"/>
        <v>37.034334000000001</v>
      </c>
      <c r="AB24" s="75"/>
      <c r="AC24" s="75"/>
      <c r="AD24" s="75"/>
      <c r="AE24" s="76"/>
      <c r="AF24" s="20"/>
      <c r="AG24" s="77">
        <f>VLOOKUP(A24,'[2]final categories'!A$4:B$682,2,FALSE)</f>
        <v>1</v>
      </c>
    </row>
    <row r="25" spans="1:33" ht="18.75" hidden="1" x14ac:dyDescent="0.3">
      <c r="A25" s="47">
        <v>441</v>
      </c>
      <c r="B25" s="47" t="str">
        <f>VLOOKUP(A25,[2]Sheet2!A$1:B$186,2,FALSE)</f>
        <v>Yes - new site submission</v>
      </c>
      <c r="C25" s="20" t="s">
        <v>360</v>
      </c>
      <c r="D25" s="68"/>
      <c r="E25" s="20" t="s">
        <v>655</v>
      </c>
      <c r="F25" s="20"/>
      <c r="G25" s="20" t="s">
        <v>136</v>
      </c>
      <c r="H25" s="20" t="s">
        <v>181</v>
      </c>
      <c r="I25" s="20" t="s">
        <v>656</v>
      </c>
      <c r="J25" s="20">
        <v>2.8</v>
      </c>
      <c r="K25" s="20">
        <v>494322.42</v>
      </c>
      <c r="L25" s="20">
        <v>267147.65999999997</v>
      </c>
      <c r="M25" s="20" t="s">
        <v>657</v>
      </c>
      <c r="N25" s="68">
        <f>VLOOKUP(A25,'[3]FU Type'!A$2:B$680,2,FALSE)</f>
        <v>441</v>
      </c>
      <c r="O25" s="69">
        <f>VLOOKUP(A25,'[3]186'!A$2:A$187,1,FALSE)</f>
        <v>441</v>
      </c>
      <c r="P25" s="68">
        <f>VLOOKUP(A25,'[3]AREAS FINAL'!A$2:B$725,2,FALSE)</f>
        <v>0.50885199999999997</v>
      </c>
      <c r="Q25" s="39">
        <v>21.924156</v>
      </c>
      <c r="R25" s="79">
        <v>1</v>
      </c>
      <c r="S25" s="20">
        <f t="shared" si="5"/>
        <v>0.50885199999999997</v>
      </c>
      <c r="T25" s="80">
        <v>0.9</v>
      </c>
      <c r="U25" s="20">
        <f t="shared" si="1"/>
        <v>0.45796680000000001</v>
      </c>
      <c r="V25" s="47" t="str">
        <f>VLOOKUP(A25,'[5]visited sites'!$D$3:$AP$53,39,FALSE)</f>
        <v>housing only</v>
      </c>
      <c r="W25" s="81">
        <v>1</v>
      </c>
      <c r="X25" s="20">
        <f t="shared" si="2"/>
        <v>0.45796680000000001</v>
      </c>
      <c r="Y25" s="68">
        <f>VLOOKUP(A25,'[3]DENSITY FINAL'!A$2:B$725,2,FALSE)</f>
        <v>50</v>
      </c>
      <c r="Z25" s="82">
        <f t="shared" si="3"/>
        <v>22.898340000000001</v>
      </c>
      <c r="AA25" s="74">
        <f t="shared" si="4"/>
        <v>22.898340000000001</v>
      </c>
      <c r="AB25" s="75"/>
      <c r="AC25" s="75"/>
      <c r="AD25" s="75"/>
      <c r="AE25" s="76"/>
      <c r="AF25" s="20"/>
      <c r="AG25" s="77">
        <f>VLOOKUP(A25,'[2]final categories'!A$4:B$682,2,FALSE)</f>
        <v>1</v>
      </c>
    </row>
    <row r="26" spans="1:33" ht="18.75" hidden="1" x14ac:dyDescent="0.3">
      <c r="A26" s="87">
        <v>459</v>
      </c>
      <c r="B26" s="87" t="str">
        <f>VLOOKUP(A26,[2]Sheet2!A$1:B$186,2,FALSE)</f>
        <v>Delete 2011 (ASSESS BUT DO NOT PUT INTO FINAL SHLAA)</v>
      </c>
      <c r="C26" s="87" t="s">
        <v>360</v>
      </c>
      <c r="D26" s="88"/>
      <c r="E26" s="87" t="s">
        <v>411</v>
      </c>
      <c r="F26" s="87"/>
      <c r="G26" s="87" t="s">
        <v>126</v>
      </c>
      <c r="H26" s="87" t="s">
        <v>181</v>
      </c>
      <c r="I26" s="87" t="s">
        <v>658</v>
      </c>
      <c r="J26" s="87">
        <v>3.15</v>
      </c>
      <c r="K26" s="87">
        <v>496208.35</v>
      </c>
      <c r="L26" s="87">
        <v>268976.75</v>
      </c>
      <c r="M26" s="87" t="s">
        <v>659</v>
      </c>
      <c r="N26" s="68"/>
      <c r="O26" s="69">
        <f>VLOOKUP(A26,'[3]186'!A$2:A$187,1,FALSE)</f>
        <v>459</v>
      </c>
      <c r="P26" s="68">
        <f>VLOOKUP(A26,'[3]AREAS FINAL'!A$2:B$725,2,FALSE)</f>
        <v>0.28600399999999998</v>
      </c>
      <c r="Q26" s="89">
        <v>20.806284999999999</v>
      </c>
      <c r="R26" s="90">
        <v>0.9</v>
      </c>
      <c r="S26" s="87">
        <f t="shared" si="5"/>
        <v>0.25740360000000001</v>
      </c>
      <c r="T26" s="71">
        <v>1</v>
      </c>
      <c r="U26" s="87">
        <f t="shared" si="1"/>
        <v>0.25740360000000001</v>
      </c>
      <c r="V26" s="87" t="s">
        <v>616</v>
      </c>
      <c r="W26" s="90">
        <v>1</v>
      </c>
      <c r="X26" s="87">
        <f t="shared" si="2"/>
        <v>0.25740360000000001</v>
      </c>
      <c r="Y26" s="68">
        <f>VLOOKUP(A26,'[3]DENSITY FINAL'!A$2:B$725,2,FALSE)</f>
        <v>60</v>
      </c>
      <c r="Z26" s="91">
        <f t="shared" si="3"/>
        <v>15.444216000000001</v>
      </c>
      <c r="AA26" s="74">
        <f t="shared" si="4"/>
        <v>15.444216000000001</v>
      </c>
      <c r="AB26" s="75"/>
      <c r="AC26" s="75"/>
      <c r="AD26" s="75"/>
      <c r="AE26" s="92"/>
      <c r="AF26" s="47"/>
      <c r="AG26" s="77">
        <f>VLOOKUP(A26,'[2]final categories'!A$4:B$682,2,FALSE)</f>
        <v>3</v>
      </c>
    </row>
    <row r="27" spans="1:33" ht="18.75" hidden="1" x14ac:dyDescent="0.3">
      <c r="A27" s="47">
        <v>486</v>
      </c>
      <c r="B27" s="47" t="str">
        <f>VLOOKUP(A27,[2]Sheet2!A$1:B$186,2,FALSE)</f>
        <v>Yes - Factual Update (amend boundary and reassess 2011)</v>
      </c>
      <c r="C27" s="20" t="s">
        <v>360</v>
      </c>
      <c r="D27" s="68"/>
      <c r="E27" s="20"/>
      <c r="F27" s="20" t="s">
        <v>660</v>
      </c>
      <c r="G27" s="20" t="s">
        <v>136</v>
      </c>
      <c r="H27" s="20" t="s">
        <v>181</v>
      </c>
      <c r="I27" s="20" t="s">
        <v>661</v>
      </c>
      <c r="J27" s="20">
        <v>3.35</v>
      </c>
      <c r="K27" s="20">
        <v>495501.62</v>
      </c>
      <c r="L27" s="20">
        <v>266756.34999999998</v>
      </c>
      <c r="M27" s="20" t="s">
        <v>662</v>
      </c>
      <c r="N27" s="68">
        <f>VLOOKUP(A27,'[3]FU Type'!A$2:B$680,2,FALSE)</f>
        <v>486</v>
      </c>
      <c r="O27" s="69">
        <f>VLOOKUP(A27,'[3]186'!A$2:A$187,1,FALSE)</f>
        <v>486</v>
      </c>
      <c r="P27" s="68">
        <f>VLOOKUP(A27,'[3]AREAS FINAL'!A$2:B$725,2,FALSE)</f>
        <v>1.01796</v>
      </c>
      <c r="Q27" s="39">
        <v>22.605015000000002</v>
      </c>
      <c r="R27" s="79">
        <v>1</v>
      </c>
      <c r="S27" s="20">
        <f t="shared" si="5"/>
        <v>1.01796</v>
      </c>
      <c r="T27" s="71">
        <v>0.9</v>
      </c>
      <c r="U27" s="20">
        <f t="shared" si="1"/>
        <v>0.91616399999999998</v>
      </c>
      <c r="V27" s="47" t="str">
        <f>VLOOKUP(A27,'[5]visited sites'!$D$3:$AP$53,39,FALSE)</f>
        <v>housing only</v>
      </c>
      <c r="W27" s="81">
        <v>1</v>
      </c>
      <c r="X27" s="20">
        <f t="shared" si="2"/>
        <v>0.91616399999999998</v>
      </c>
      <c r="Y27" s="68">
        <f>VLOOKUP(A27,'[3]DENSITY FINAL'!A$2:B$725,2,FALSE)</f>
        <v>70</v>
      </c>
      <c r="Z27" s="82">
        <f t="shared" si="3"/>
        <v>64.131479999999996</v>
      </c>
      <c r="AA27" s="74">
        <v>60</v>
      </c>
      <c r="AB27" s="75"/>
      <c r="AC27" s="75"/>
      <c r="AD27" s="75"/>
      <c r="AE27" s="76" t="s">
        <v>663</v>
      </c>
      <c r="AF27" s="20"/>
      <c r="AG27" s="77">
        <f>VLOOKUP(A27,'[2]final categories'!A$4:B$682,2,FALSE)</f>
        <v>1</v>
      </c>
    </row>
    <row r="28" spans="1:33" ht="18.75" hidden="1" x14ac:dyDescent="0.3">
      <c r="A28" s="83">
        <v>502</v>
      </c>
      <c r="B28" s="47"/>
      <c r="C28" s="20"/>
      <c r="D28" s="68"/>
      <c r="E28" s="20"/>
      <c r="F28" s="20"/>
      <c r="G28" s="20"/>
      <c r="H28" s="20"/>
      <c r="I28" s="20"/>
      <c r="J28" s="20"/>
      <c r="K28" s="20"/>
      <c r="L28" s="20"/>
      <c r="M28" s="20"/>
      <c r="N28" s="68">
        <f>VLOOKUP(A28,'[3]FU Type'!A$2:B$680,2,FALSE)</f>
        <v>502</v>
      </c>
      <c r="O28" s="69" t="e">
        <f>VLOOKUP(A28,'[3]186'!A$2:A$187,1,FALSE)</f>
        <v>#N/A</v>
      </c>
      <c r="P28" s="93">
        <f>VLOOKUP(A28,'[3]AREAS FINAL'!A$2:B$725,2,FALSE)</f>
        <v>0.32969399999999999</v>
      </c>
      <c r="R28" s="79">
        <v>0.7</v>
      </c>
      <c r="S28" s="20">
        <f t="shared" si="5"/>
        <v>0.23078579999999999</v>
      </c>
      <c r="T28" s="79">
        <v>1</v>
      </c>
      <c r="U28" s="20">
        <f t="shared" si="1"/>
        <v>0.23078579999999999</v>
      </c>
      <c r="V28" s="20" t="s">
        <v>648</v>
      </c>
      <c r="W28" s="79">
        <v>1</v>
      </c>
      <c r="X28" s="20">
        <f t="shared" si="2"/>
        <v>0.23078579999999999</v>
      </c>
      <c r="Y28" s="68">
        <f>VLOOKUP(A28,'[3]DENSITY FINAL'!A$2:B$725,2,FALSE)</f>
        <v>60</v>
      </c>
      <c r="Z28" s="82">
        <f t="shared" si="3"/>
        <v>13.847147999999999</v>
      </c>
      <c r="AA28" s="74">
        <f t="shared" si="4"/>
        <v>13.847147999999999</v>
      </c>
      <c r="AB28" s="75"/>
      <c r="AC28" s="75"/>
      <c r="AD28" s="75"/>
      <c r="AE28" s="76"/>
      <c r="AF28" s="20"/>
      <c r="AG28" s="47"/>
    </row>
    <row r="29" spans="1:33" ht="18.75" hidden="1" x14ac:dyDescent="0.3">
      <c r="A29" s="47">
        <v>518</v>
      </c>
      <c r="B29" s="47" t="str">
        <f>VLOOKUP(A29,[2]Sheet2!A$1:B$186,2,FALSE)</f>
        <v>Yes - factual update 2011 (replot and reassess)</v>
      </c>
      <c r="C29" s="20" t="s">
        <v>360</v>
      </c>
      <c r="D29" s="68"/>
      <c r="E29" s="20"/>
      <c r="F29" s="20" t="s">
        <v>664</v>
      </c>
      <c r="G29" s="20" t="s">
        <v>665</v>
      </c>
      <c r="H29" s="20" t="s">
        <v>181</v>
      </c>
      <c r="I29" s="20" t="s">
        <v>666</v>
      </c>
      <c r="J29" s="20">
        <v>3</v>
      </c>
      <c r="K29" s="20">
        <v>499486.94</v>
      </c>
      <c r="L29" s="20">
        <v>272758.63</v>
      </c>
      <c r="M29" s="20" t="s">
        <v>667</v>
      </c>
      <c r="N29" s="68"/>
      <c r="O29" s="69">
        <f>VLOOKUP(A29,'[3]186'!A$2:A$187,1,FALSE)</f>
        <v>518</v>
      </c>
      <c r="P29" s="68">
        <f>VLOOKUP(A29,'[3]AREAS FINAL'!A$2:B$725,2,FALSE)</f>
        <v>0.230463</v>
      </c>
      <c r="Q29" s="39">
        <v>19.055838999999999</v>
      </c>
      <c r="R29" s="79">
        <v>0.85</v>
      </c>
      <c r="S29" s="20">
        <f t="shared" si="5"/>
        <v>0.19589355</v>
      </c>
      <c r="T29" s="80">
        <v>1</v>
      </c>
      <c r="U29" s="20">
        <f t="shared" si="1"/>
        <v>0.19589355</v>
      </c>
      <c r="V29" s="47" t="s">
        <v>648</v>
      </c>
      <c r="W29" s="81">
        <v>1</v>
      </c>
      <c r="X29" s="20">
        <f t="shared" si="2"/>
        <v>0.19589355</v>
      </c>
      <c r="Y29" s="68">
        <f>VLOOKUP(A29,'[3]DENSITY FINAL'!A$2:B$725,2,FALSE)</f>
        <v>50</v>
      </c>
      <c r="Z29" s="82">
        <f t="shared" si="3"/>
        <v>9.7946775000000006</v>
      </c>
      <c r="AA29" s="74">
        <f t="shared" si="4"/>
        <v>9.7946775000000006</v>
      </c>
      <c r="AB29" s="75"/>
      <c r="AC29" s="75"/>
      <c r="AD29" s="75"/>
      <c r="AE29" s="76"/>
      <c r="AF29" s="20"/>
      <c r="AG29" s="77">
        <f>VLOOKUP(A29,'[2]final categories'!A$4:B$682,2,FALSE)</f>
        <v>2</v>
      </c>
    </row>
    <row r="30" spans="1:33" ht="18.75" hidden="1" x14ac:dyDescent="0.3">
      <c r="A30" s="85">
        <v>519</v>
      </c>
      <c r="B30" s="47"/>
      <c r="C30" s="20"/>
      <c r="D30" s="68"/>
      <c r="E30" s="20"/>
      <c r="F30" s="20"/>
      <c r="G30" s="20"/>
      <c r="H30" s="20"/>
      <c r="I30" s="20"/>
      <c r="J30" s="20"/>
      <c r="K30" s="20"/>
      <c r="L30" s="20"/>
      <c r="M30" s="20"/>
      <c r="N30" s="68">
        <f>VLOOKUP(A30,'[3]FU Type'!A$2:B$680,2,FALSE)</f>
        <v>519</v>
      </c>
      <c r="O30" s="69" t="e">
        <f>VLOOKUP(A30,'[3]186'!A$2:A$187,1,FALSE)</f>
        <v>#N/A</v>
      </c>
      <c r="P30" s="68">
        <f>VLOOKUP(A30,'[3]AREAS FINAL'!A$2:B$725,2,FALSE)</f>
        <v>0.418406</v>
      </c>
      <c r="Q30" s="84"/>
      <c r="R30" s="79">
        <v>1</v>
      </c>
      <c r="S30" s="47">
        <f t="shared" si="5"/>
        <v>0.418406</v>
      </c>
      <c r="T30" s="71">
        <v>0.9</v>
      </c>
      <c r="U30" s="47">
        <f t="shared" si="1"/>
        <v>0.37656539999999999</v>
      </c>
      <c r="V30" s="20" t="s">
        <v>630</v>
      </c>
      <c r="W30" s="79">
        <v>1</v>
      </c>
      <c r="X30" s="47">
        <f t="shared" si="2"/>
        <v>0.37656539999999999</v>
      </c>
      <c r="Y30" s="68">
        <f>VLOOKUP(A30,'[3]DENSITY FINAL'!A$2:B$725,2,FALSE)</f>
        <v>60</v>
      </c>
      <c r="Z30" s="86">
        <f t="shared" si="3"/>
        <v>22.593924000000001</v>
      </c>
      <c r="AA30" s="74">
        <f t="shared" si="4"/>
        <v>22.593924000000001</v>
      </c>
      <c r="AB30" s="75"/>
      <c r="AC30" s="75"/>
      <c r="AD30" s="75"/>
      <c r="AE30" s="76"/>
      <c r="AF30" s="20"/>
      <c r="AG30" s="47"/>
    </row>
    <row r="31" spans="1:33" ht="18.75" hidden="1" x14ac:dyDescent="0.3">
      <c r="A31" s="85">
        <v>520</v>
      </c>
      <c r="B31" s="47"/>
      <c r="C31" s="20"/>
      <c r="D31" s="68"/>
      <c r="E31" s="20"/>
      <c r="F31" s="20"/>
      <c r="G31" s="20"/>
      <c r="H31" s="20"/>
      <c r="I31" s="20"/>
      <c r="J31" s="20"/>
      <c r="K31" s="20"/>
      <c r="L31" s="20"/>
      <c r="M31" s="20"/>
      <c r="N31" s="68">
        <f>VLOOKUP(A31,'[3]FU Type'!A$2:B$680,2,FALSE)</f>
        <v>520</v>
      </c>
      <c r="O31" s="69" t="e">
        <f>VLOOKUP(A31,'[3]186'!A$2:A$187,1,FALSE)</f>
        <v>#N/A</v>
      </c>
      <c r="P31" s="68">
        <f>VLOOKUP(A31,'[3]AREAS FINAL'!A$2:B$725,2,FALSE)</f>
        <v>0.42192299999999999</v>
      </c>
      <c r="Q31" s="84"/>
      <c r="R31" s="79">
        <v>1</v>
      </c>
      <c r="S31" s="47">
        <f t="shared" si="5"/>
        <v>0.42192299999999999</v>
      </c>
      <c r="T31" s="80">
        <v>0.9</v>
      </c>
      <c r="U31" s="47">
        <f t="shared" si="1"/>
        <v>0.37973069999999998</v>
      </c>
      <c r="V31" s="20" t="s">
        <v>630</v>
      </c>
      <c r="W31" s="79">
        <v>1</v>
      </c>
      <c r="X31" s="47">
        <f t="shared" si="2"/>
        <v>0.37973069999999998</v>
      </c>
      <c r="Y31" s="68">
        <f>VLOOKUP(A31,'[3]DENSITY FINAL'!A$2:B$725,2,FALSE)</f>
        <v>60</v>
      </c>
      <c r="Z31" s="86">
        <f t="shared" si="3"/>
        <v>22.783842</v>
      </c>
      <c r="AA31" s="74">
        <f t="shared" si="4"/>
        <v>22.783842</v>
      </c>
      <c r="AB31" s="75"/>
      <c r="AC31" s="75"/>
      <c r="AD31" s="75"/>
      <c r="AE31" s="76"/>
      <c r="AF31" s="20"/>
      <c r="AG31" s="47"/>
    </row>
    <row r="32" spans="1:33" ht="18.75" hidden="1" x14ac:dyDescent="0.3">
      <c r="A32" s="47">
        <v>580</v>
      </c>
      <c r="B32" s="47" t="str">
        <f>VLOOKUP(A32,[2]Sheet2!A$1:B$186,2,FALSE)</f>
        <v>Yes - factual update 2011 (replot and reassess)</v>
      </c>
      <c r="C32" s="20" t="s">
        <v>360</v>
      </c>
      <c r="D32" s="68"/>
      <c r="E32" s="20" t="s">
        <v>668</v>
      </c>
      <c r="F32" s="20" t="s">
        <v>669</v>
      </c>
      <c r="G32" s="20" t="s">
        <v>113</v>
      </c>
      <c r="H32" s="20" t="s">
        <v>181</v>
      </c>
      <c r="I32" s="20" t="s">
        <v>670</v>
      </c>
      <c r="J32" s="20">
        <v>1.8</v>
      </c>
      <c r="K32" s="20">
        <v>499421.33</v>
      </c>
      <c r="L32" s="20">
        <v>278809.62</v>
      </c>
      <c r="M32" s="20" t="s">
        <v>671</v>
      </c>
      <c r="N32" s="68">
        <f>VLOOKUP(A32,'[3]FU Type'!A$2:B$680,2,FALSE)</f>
        <v>580</v>
      </c>
      <c r="O32" s="69">
        <f>VLOOKUP(A32,'[3]186'!A$2:A$187,1,FALSE)</f>
        <v>580</v>
      </c>
      <c r="P32" s="68">
        <f>VLOOKUP(A32,'[3]AREAS FINAL'!A$2:B$725,2,FALSE)</f>
        <v>0.50558499999999995</v>
      </c>
      <c r="Q32" s="39">
        <v>14.487645000000001</v>
      </c>
      <c r="R32" s="79">
        <v>0.8</v>
      </c>
      <c r="S32" s="20">
        <f t="shared" si="5"/>
        <v>0.40446799999999999</v>
      </c>
      <c r="T32" s="80">
        <v>0.9</v>
      </c>
      <c r="U32" s="20">
        <f t="shared" si="1"/>
        <v>0.36402119999999999</v>
      </c>
      <c r="V32" s="47" t="s">
        <v>599</v>
      </c>
      <c r="W32" s="81">
        <v>0.25</v>
      </c>
      <c r="X32" s="20">
        <f t="shared" si="2"/>
        <v>9.1005299999999997E-2</v>
      </c>
      <c r="Y32" s="68">
        <f>VLOOKUP(A32,'[3]DENSITY FINAL'!A$2:B$725,2,FALSE)</f>
        <v>35</v>
      </c>
      <c r="Z32" s="82">
        <f t="shared" si="3"/>
        <v>3.1851854999999998</v>
      </c>
      <c r="AA32" s="74">
        <f t="shared" si="4"/>
        <v>3.1851854999999998</v>
      </c>
      <c r="AB32" s="75"/>
      <c r="AC32" s="75"/>
      <c r="AD32" s="75"/>
      <c r="AE32" s="76"/>
      <c r="AF32" s="20"/>
      <c r="AG32" s="77">
        <f>VLOOKUP(A32,'[2]final categories'!A$4:B$682,2,FALSE)</f>
        <v>3</v>
      </c>
    </row>
    <row r="33" spans="1:192" ht="18.75" hidden="1" x14ac:dyDescent="0.3">
      <c r="A33" s="85">
        <v>581</v>
      </c>
      <c r="B33" s="47"/>
      <c r="C33" s="20"/>
      <c r="D33" s="68"/>
      <c r="E33" s="20"/>
      <c r="F33" s="20"/>
      <c r="G33" s="20"/>
      <c r="H33" s="20"/>
      <c r="I33" s="20"/>
      <c r="J33" s="20"/>
      <c r="K33" s="20"/>
      <c r="L33" s="20"/>
      <c r="M33" s="20"/>
      <c r="N33" s="68">
        <f>VLOOKUP(A33,'[3]FU Type'!A$2:B$680,2,FALSE)</f>
        <v>581</v>
      </c>
      <c r="O33" s="69" t="e">
        <f>VLOOKUP(A33,'[3]186'!A$2:A$187,1,FALSE)</f>
        <v>#N/A</v>
      </c>
      <c r="P33" s="68">
        <f>VLOOKUP(A33,'[3]AREAS FINAL'!A$2:B$725,2,FALSE)</f>
        <v>0.29267500000000002</v>
      </c>
      <c r="Q33" s="84"/>
      <c r="R33" s="79">
        <v>1</v>
      </c>
      <c r="S33" s="47">
        <f t="shared" si="5"/>
        <v>0.29267500000000002</v>
      </c>
      <c r="T33" s="80">
        <v>1</v>
      </c>
      <c r="U33" s="47">
        <f t="shared" si="1"/>
        <v>0.29267500000000002</v>
      </c>
      <c r="V33" s="20" t="s">
        <v>672</v>
      </c>
      <c r="W33" s="79">
        <v>0.75</v>
      </c>
      <c r="X33" s="47">
        <f t="shared" si="2"/>
        <v>0.21950625000000001</v>
      </c>
      <c r="Y33" s="68">
        <f>VLOOKUP(A33,'[3]DENSITY FINAL'!A$2:B$725,2,FALSE)</f>
        <v>35</v>
      </c>
      <c r="Z33" s="86">
        <f t="shared" si="3"/>
        <v>7.6827187500000003</v>
      </c>
      <c r="AA33" s="74">
        <f t="shared" si="4"/>
        <v>7.6827187500000003</v>
      </c>
      <c r="AB33" s="75"/>
      <c r="AC33" s="75"/>
      <c r="AD33" s="75"/>
      <c r="AE33" s="76"/>
      <c r="AF33" s="20"/>
      <c r="AG33" s="47"/>
    </row>
    <row r="34" spans="1:192" ht="18.75" hidden="1" x14ac:dyDescent="0.3">
      <c r="A34" s="85">
        <v>582</v>
      </c>
      <c r="B34" s="47"/>
      <c r="C34" s="20"/>
      <c r="D34" s="68"/>
      <c r="E34" s="20"/>
      <c r="F34" s="20"/>
      <c r="G34" s="20"/>
      <c r="H34" s="20"/>
      <c r="I34" s="20"/>
      <c r="J34" s="20"/>
      <c r="K34" s="20"/>
      <c r="L34" s="20"/>
      <c r="M34" s="20"/>
      <c r="N34" s="68">
        <f>VLOOKUP(A34,'[3]FU Type'!A$2:B$680,2,FALSE)</f>
        <v>582</v>
      </c>
      <c r="O34" s="69" t="e">
        <f>VLOOKUP(A34,'[3]186'!A$2:A$187,1,FALSE)</f>
        <v>#N/A</v>
      </c>
      <c r="P34" s="68">
        <f>VLOOKUP(A34,'[3]AREAS FINAL'!A$2:B$725,2,FALSE)</f>
        <v>0.94977199999999995</v>
      </c>
      <c r="Q34" s="84"/>
      <c r="R34" s="79">
        <v>1</v>
      </c>
      <c r="S34" s="47">
        <f t="shared" si="5"/>
        <v>0.94977199999999995</v>
      </c>
      <c r="T34" s="80">
        <v>0.9</v>
      </c>
      <c r="U34" s="47">
        <f t="shared" si="1"/>
        <v>0.85479479999999997</v>
      </c>
      <c r="V34" s="20" t="s">
        <v>672</v>
      </c>
      <c r="W34" s="79">
        <v>0.75</v>
      </c>
      <c r="X34" s="47">
        <f t="shared" si="2"/>
        <v>0.64109609999999995</v>
      </c>
      <c r="Y34" s="68">
        <f>VLOOKUP(A34,'[3]DENSITY FINAL'!A$2:B$725,2,FALSE)</f>
        <v>35</v>
      </c>
      <c r="Z34" s="86">
        <f t="shared" si="3"/>
        <v>22.438363499999998</v>
      </c>
      <c r="AA34" s="74">
        <f t="shared" si="4"/>
        <v>22.438363499999998</v>
      </c>
      <c r="AB34" s="75"/>
      <c r="AC34" s="75"/>
      <c r="AD34" s="75"/>
      <c r="AE34" s="76"/>
      <c r="AF34" s="20"/>
      <c r="AG34" s="47"/>
    </row>
    <row r="35" spans="1:192" ht="18.75" hidden="1" x14ac:dyDescent="0.3">
      <c r="A35" s="87">
        <v>650</v>
      </c>
      <c r="B35" s="87" t="str">
        <f>VLOOKUP(A35,[2]Sheet2!A$1:B$186,2,FALSE)</f>
        <v>New site submission 2011</v>
      </c>
      <c r="C35" s="87" t="s">
        <v>360</v>
      </c>
      <c r="D35" s="88"/>
      <c r="E35" s="87" t="s">
        <v>673</v>
      </c>
      <c r="F35" s="87"/>
      <c r="G35" s="87" t="s">
        <v>674</v>
      </c>
      <c r="H35" s="87" t="s">
        <v>181</v>
      </c>
      <c r="I35" s="87" t="s">
        <v>675</v>
      </c>
      <c r="J35" s="87">
        <v>0</v>
      </c>
      <c r="K35" s="87">
        <v>501302.44</v>
      </c>
      <c r="L35" s="87">
        <v>303366.33</v>
      </c>
      <c r="M35" s="87" t="s">
        <v>676</v>
      </c>
      <c r="N35" s="68"/>
      <c r="O35" s="69">
        <f>VLOOKUP(A35,'[3]186'!A$2:A$187,1,FALSE)</f>
        <v>650</v>
      </c>
      <c r="P35" s="68">
        <f>VLOOKUP(A35,'[3]AREAS FINAL'!A$2:B$725,2,FALSE)</f>
        <v>627.99300000000005</v>
      </c>
      <c r="Q35" s="89">
        <v>16.314274000000001</v>
      </c>
      <c r="R35" s="90">
        <v>1</v>
      </c>
      <c r="S35" s="87">
        <f t="shared" si="5"/>
        <v>627.99300000000005</v>
      </c>
      <c r="T35" s="94">
        <v>0.5</v>
      </c>
      <c r="U35" s="87">
        <f t="shared" si="1"/>
        <v>313.99650000000003</v>
      </c>
      <c r="V35" s="87" t="str">
        <f>VLOOKUP(A35,'[5]visited sites'!$D$3:$AP$53,39,FALSE)</f>
        <v>mixed use</v>
      </c>
      <c r="W35" s="90">
        <v>0.5</v>
      </c>
      <c r="X35" s="87">
        <f t="shared" si="2"/>
        <v>156.99825000000001</v>
      </c>
      <c r="Y35" s="68">
        <f>VLOOKUP(A35,'[3]DENSITY FINAL'!A$2:B$725,2,FALSE)</f>
        <v>50</v>
      </c>
      <c r="Z35" s="91">
        <f t="shared" si="3"/>
        <v>7849.9125000000004</v>
      </c>
      <c r="AA35" s="74">
        <f t="shared" si="4"/>
        <v>7849.9125000000004</v>
      </c>
      <c r="AB35" s="75"/>
      <c r="AC35" s="75"/>
      <c r="AD35" s="75"/>
      <c r="AE35" s="92" t="s">
        <v>677</v>
      </c>
      <c r="AF35" s="87"/>
      <c r="AG35" s="77">
        <f>VLOOKUP(A35,'[2]final categories'!A$4:B$682,2,FALSE)</f>
        <v>3</v>
      </c>
      <c r="CB35" s="95"/>
      <c r="CC35" s="95"/>
      <c r="CL35" s="96"/>
      <c r="CM35" s="96"/>
      <c r="CW35" s="97"/>
      <c r="CY35" s="98"/>
      <c r="DC35" s="97"/>
      <c r="DG35" s="99"/>
      <c r="FE35" s="95"/>
      <c r="FF35" s="95"/>
      <c r="FO35" s="96"/>
      <c r="FP35" s="96"/>
      <c r="FZ35" s="97"/>
      <c r="GB35" s="98"/>
      <c r="GF35" s="97"/>
      <c r="GJ35" s="99"/>
    </row>
    <row r="36" spans="1:192" ht="18.75" hidden="1" x14ac:dyDescent="0.3">
      <c r="A36" s="100">
        <v>658</v>
      </c>
      <c r="B36" s="101"/>
      <c r="C36" s="101"/>
      <c r="D36" s="102"/>
      <c r="E36" s="101"/>
      <c r="F36" s="101"/>
      <c r="G36" s="101"/>
      <c r="H36" s="101"/>
      <c r="I36" s="101"/>
      <c r="J36" s="101"/>
      <c r="K36" s="101"/>
      <c r="L36" s="101"/>
      <c r="M36" s="101"/>
      <c r="N36" s="68"/>
      <c r="O36" s="69" t="e">
        <f>VLOOKUP(A36,'[3]186'!A$2:A$187,1,FALSE)</f>
        <v>#N/A</v>
      </c>
      <c r="P36" s="68">
        <f>VLOOKUP(A36,'[3]AREAS FINAL'!A$2:B$725,2,FALSE)</f>
        <v>6.6844099999999997</v>
      </c>
      <c r="Q36" s="103"/>
      <c r="R36" s="101"/>
      <c r="S36" s="101"/>
      <c r="T36" s="104">
        <v>0.75</v>
      </c>
      <c r="U36" s="101"/>
      <c r="V36" s="101"/>
      <c r="W36" s="101"/>
      <c r="X36" s="101"/>
      <c r="Y36" s="68">
        <f>VLOOKUP(A36,'[3]DENSITY FINAL'!A$2:B$725,2,FALSE)</f>
        <v>60</v>
      </c>
      <c r="Z36" s="105"/>
      <c r="AA36" s="74">
        <v>197</v>
      </c>
      <c r="AB36" s="75"/>
      <c r="AC36" s="75"/>
      <c r="AD36" s="75"/>
      <c r="AE36" s="106" t="s">
        <v>678</v>
      </c>
      <c r="AF36" s="101"/>
      <c r="AG36" s="77">
        <f>VLOOKUP(A36,'[2]final categories'!A$4:B$682,2,FALSE)</f>
        <v>2</v>
      </c>
    </row>
    <row r="37" spans="1:192" ht="18.75" hidden="1" x14ac:dyDescent="0.3">
      <c r="A37" s="87">
        <v>665</v>
      </c>
      <c r="B37" s="87" t="str">
        <f>VLOOKUP(A37,[2]Sheet2!A$1:B$186,2,FALSE)</f>
        <v>Yes - factual update 2011 (replot and reassess) - done</v>
      </c>
      <c r="C37" s="87" t="s">
        <v>360</v>
      </c>
      <c r="D37" s="88"/>
      <c r="E37" s="87" t="s">
        <v>679</v>
      </c>
      <c r="F37" s="87" t="s">
        <v>680</v>
      </c>
      <c r="G37" s="87" t="s">
        <v>99</v>
      </c>
      <c r="H37" s="87" t="s">
        <v>81</v>
      </c>
      <c r="I37" s="87" t="s">
        <v>681</v>
      </c>
      <c r="J37" s="87">
        <v>2.8</v>
      </c>
      <c r="K37" s="87">
        <v>490636.38</v>
      </c>
      <c r="L37" s="87">
        <v>274450.08</v>
      </c>
      <c r="M37" s="87" t="s">
        <v>682</v>
      </c>
      <c r="N37" s="68">
        <f>VLOOKUP(A37,'[3]FU Type'!A$2:B$680,2,FALSE)</f>
        <v>665</v>
      </c>
      <c r="O37" s="69">
        <f>VLOOKUP(A37,'[3]186'!A$2:A$187,1,FALSE)</f>
        <v>665</v>
      </c>
      <c r="P37" s="68">
        <f>VLOOKUP(A37,'[3]AREAS FINAL'!A$2:B$725,2,FALSE)</f>
        <v>10.9483</v>
      </c>
      <c r="Q37" s="89">
        <v>13.702724</v>
      </c>
      <c r="R37" s="90">
        <v>1</v>
      </c>
      <c r="S37" s="87">
        <f t="shared" ref="S37:S43" si="6">P37*R37</f>
        <v>10.9483</v>
      </c>
      <c r="T37" s="94">
        <v>0.5</v>
      </c>
      <c r="U37" s="87">
        <f t="shared" ref="U37:U43" si="7">S37*T37</f>
        <v>5.4741499999999998</v>
      </c>
      <c r="V37" s="87" t="str">
        <f>VLOOKUP(A37,'[6]visited sites new'!$D$2:$AR$95,41,FALSE)</f>
        <v>mixed use devt</v>
      </c>
      <c r="W37" s="90">
        <v>1</v>
      </c>
      <c r="X37" s="87">
        <f t="shared" ref="X37:X43" si="8">U37*W37</f>
        <v>5.4741499999999998</v>
      </c>
      <c r="Y37" s="68">
        <f>VLOOKUP(A37,'[3]DENSITY FINAL'!A$2:B$725,2,FALSE)</f>
        <v>60</v>
      </c>
      <c r="Z37" s="91">
        <f t="shared" ref="Z37:Z43" si="9">P37*R37*T37*W37*Y37</f>
        <v>328.44900000000001</v>
      </c>
      <c r="AA37" s="74">
        <f t="shared" ref="AA37:AA42" si="10">Z37</f>
        <v>328.44900000000001</v>
      </c>
      <c r="AB37" s="75"/>
      <c r="AC37" s="75"/>
      <c r="AD37" s="75"/>
      <c r="AE37" s="92"/>
      <c r="AF37" s="87"/>
      <c r="AG37" s="77">
        <f>VLOOKUP(A37,'[2]final categories'!A$4:B$682,2,FALSE)</f>
        <v>1</v>
      </c>
      <c r="CB37" s="95"/>
      <c r="CC37" s="95"/>
      <c r="CL37" s="96"/>
      <c r="CM37" s="96"/>
      <c r="CW37" s="97"/>
      <c r="CY37" s="98"/>
      <c r="DC37" s="97"/>
      <c r="DG37" s="99"/>
      <c r="FE37" s="95"/>
      <c r="FF37" s="95"/>
      <c r="FO37" s="96"/>
      <c r="FP37" s="96"/>
      <c r="FZ37" s="97"/>
      <c r="GB37" s="98"/>
      <c r="GF37" s="97"/>
      <c r="GJ37" s="99"/>
    </row>
    <row r="38" spans="1:192" ht="18.75" hidden="1" x14ac:dyDescent="0.3">
      <c r="A38" s="87">
        <v>666</v>
      </c>
      <c r="B38" s="87" t="str">
        <f>VLOOKUP(A38,[2]Sheet2!A$1:B$186,2,FALSE)</f>
        <v>Yes - factual update 2011 (replot and reassess and ensure site is scored YES re. access)</v>
      </c>
      <c r="C38" s="87" t="s">
        <v>360</v>
      </c>
      <c r="D38" s="88"/>
      <c r="E38" s="87" t="s">
        <v>683</v>
      </c>
      <c r="F38" s="87"/>
      <c r="G38" s="87" t="s">
        <v>99</v>
      </c>
      <c r="H38" s="87" t="s">
        <v>81</v>
      </c>
      <c r="I38" s="87" t="s">
        <v>684</v>
      </c>
      <c r="J38" s="87">
        <v>0</v>
      </c>
      <c r="K38" s="87">
        <v>489029.99</v>
      </c>
      <c r="L38" s="87">
        <v>274617.8</v>
      </c>
      <c r="M38" s="87" t="s">
        <v>685</v>
      </c>
      <c r="N38" s="68">
        <f>VLOOKUP(A38,'[3]FU Type'!A$2:B$680,2,FALSE)</f>
        <v>666</v>
      </c>
      <c r="O38" s="69">
        <f>VLOOKUP(A38,'[3]186'!A$2:A$187,1,FALSE)</f>
        <v>666</v>
      </c>
      <c r="P38" s="68">
        <f>VLOOKUP(A38,'[3]AREAS FINAL'!A$2:B$725,2,FALSE)</f>
        <v>1.6074299999999999</v>
      </c>
      <c r="Q38" s="89">
        <v>13.623791000000001</v>
      </c>
      <c r="R38" s="90">
        <v>1</v>
      </c>
      <c r="S38" s="87">
        <f t="shared" si="6"/>
        <v>1.6074299999999999</v>
      </c>
      <c r="T38" s="80">
        <v>0.9</v>
      </c>
      <c r="U38" s="87">
        <f t="shared" si="7"/>
        <v>1.4466870000000001</v>
      </c>
      <c r="V38" s="87" t="str">
        <f>VLOOKUP(A38,'[6]visited sites new'!$D$2:$AR$95,41,FALSE)</f>
        <v>housing</v>
      </c>
      <c r="W38" s="90">
        <v>1</v>
      </c>
      <c r="X38" s="87">
        <f t="shared" si="8"/>
        <v>1.4466870000000001</v>
      </c>
      <c r="Y38" s="68">
        <f>VLOOKUP(A38,'[3]DENSITY FINAL'!A$2:B$725,2,FALSE)</f>
        <v>60</v>
      </c>
      <c r="Z38" s="91">
        <f t="shared" si="9"/>
        <v>86.801220000000001</v>
      </c>
      <c r="AA38" s="74">
        <f t="shared" si="10"/>
        <v>86.801220000000001</v>
      </c>
      <c r="AB38" s="75"/>
      <c r="AC38" s="75"/>
      <c r="AD38" s="75"/>
      <c r="AE38" s="92"/>
      <c r="AF38" s="87"/>
      <c r="AG38" s="77">
        <f>VLOOKUP(A38,'[2]final categories'!A$4:B$682,2,FALSE)</f>
        <v>1</v>
      </c>
      <c r="CB38" s="95"/>
      <c r="CC38" s="95"/>
      <c r="CL38" s="96"/>
      <c r="CM38" s="96"/>
      <c r="CW38" s="97"/>
      <c r="CY38" s="98"/>
      <c r="DC38" s="97"/>
      <c r="DG38" s="99"/>
      <c r="FE38" s="95"/>
      <c r="FF38" s="95"/>
      <c r="FO38" s="96"/>
      <c r="FP38" s="96"/>
      <c r="FZ38" s="97"/>
      <c r="GB38" s="98"/>
      <c r="GF38" s="97"/>
      <c r="GJ38" s="99"/>
    </row>
    <row r="39" spans="1:192" ht="18.75" hidden="1" x14ac:dyDescent="0.3">
      <c r="A39" s="47">
        <v>677</v>
      </c>
      <c r="B39" s="47" t="str">
        <f>VLOOKUP(A39,[2]Sheet2!A$1:B$186,2,FALSE)</f>
        <v>Delete 2011 (ASSESS BUT DO NOT PUT INTO FINAL SHLAA)</v>
      </c>
      <c r="C39" s="20" t="s">
        <v>360</v>
      </c>
      <c r="D39" s="68"/>
      <c r="E39" s="20" t="s">
        <v>686</v>
      </c>
      <c r="F39" s="20" t="s">
        <v>687</v>
      </c>
      <c r="G39" s="20" t="s">
        <v>99</v>
      </c>
      <c r="H39" s="20" t="s">
        <v>81</v>
      </c>
      <c r="I39" s="20" t="s">
        <v>688</v>
      </c>
      <c r="J39" s="20">
        <v>2.8</v>
      </c>
      <c r="K39" s="20">
        <v>490387.47</v>
      </c>
      <c r="L39" s="20">
        <v>275469.40000000002</v>
      </c>
      <c r="M39" s="20" t="s">
        <v>689</v>
      </c>
      <c r="N39" s="68"/>
      <c r="O39" s="69">
        <f>VLOOKUP(A39,'[3]186'!A$2:A$187,1,FALSE)</f>
        <v>677</v>
      </c>
      <c r="P39" s="68">
        <f>VLOOKUP(A39,'[3]AREAS FINAL'!A$2:B$725,2,FALSE)</f>
        <v>0.40001999999999999</v>
      </c>
      <c r="Q39" s="39">
        <v>12.975039000000001</v>
      </c>
      <c r="R39" s="79">
        <v>1</v>
      </c>
      <c r="S39" s="20">
        <f t="shared" si="6"/>
        <v>0.40001999999999999</v>
      </c>
      <c r="T39" s="80">
        <v>0.9</v>
      </c>
      <c r="U39" s="20">
        <f t="shared" si="7"/>
        <v>0.360018</v>
      </c>
      <c r="V39" s="47" t="str">
        <f>VLOOKUP(A39,'[6]visited sites new'!$D$2:$AR$95,41,FALSE)</f>
        <v>housing only</v>
      </c>
      <c r="W39" s="81">
        <v>1</v>
      </c>
      <c r="X39" s="20">
        <f t="shared" si="8"/>
        <v>0.360018</v>
      </c>
      <c r="Y39" s="68">
        <f>VLOOKUP(A39,'[3]DENSITY FINAL'!A$2:B$725,2,FALSE)</f>
        <v>60</v>
      </c>
      <c r="Z39" s="82">
        <f t="shared" si="9"/>
        <v>21.60108</v>
      </c>
      <c r="AA39" s="74">
        <f t="shared" si="10"/>
        <v>21.60108</v>
      </c>
      <c r="AB39" s="75"/>
      <c r="AC39" s="75"/>
      <c r="AD39" s="75"/>
      <c r="AE39" s="76"/>
      <c r="AF39" s="20"/>
      <c r="AG39" s="77">
        <f>VLOOKUP(A39,'[2]final categories'!A$4:B$682,2,FALSE)</f>
        <v>1</v>
      </c>
    </row>
    <row r="40" spans="1:192" ht="18.75" hidden="1" x14ac:dyDescent="0.3">
      <c r="A40" s="47">
        <v>678</v>
      </c>
      <c r="B40" s="47" t="str">
        <f>VLOOKUP(A40,[2]Sheet2!A$1:B$186,2,FALSE)</f>
        <v>Yes - factual update 2011 (replot and reassess) - done &amp; ensure site scores a 'yes' for access</v>
      </c>
      <c r="C40" s="20" t="s">
        <v>360</v>
      </c>
      <c r="D40" s="68"/>
      <c r="E40" s="20" t="s">
        <v>690</v>
      </c>
      <c r="F40" s="20" t="s">
        <v>691</v>
      </c>
      <c r="G40" s="20" t="s">
        <v>99</v>
      </c>
      <c r="H40" s="20" t="s">
        <v>81</v>
      </c>
      <c r="I40" s="20" t="s">
        <v>692</v>
      </c>
      <c r="J40" s="20">
        <v>2.5499999999999998</v>
      </c>
      <c r="K40" s="20">
        <v>489100.2</v>
      </c>
      <c r="L40" s="20">
        <v>274869.99</v>
      </c>
      <c r="M40" s="20" t="s">
        <v>693</v>
      </c>
      <c r="N40" s="68">
        <f>VLOOKUP(A40,'[3]FU Type'!A$2:B$680,2,FALSE)</f>
        <v>678</v>
      </c>
      <c r="O40" s="69">
        <f>VLOOKUP(A40,'[3]186'!A$2:A$187,1,FALSE)</f>
        <v>678</v>
      </c>
      <c r="P40" s="68">
        <f>VLOOKUP(A40,'[3]AREAS FINAL'!A$2:B$725,2,FALSE)</f>
        <v>0.62683699999999998</v>
      </c>
      <c r="Q40" s="39">
        <v>13.410788999999999</v>
      </c>
      <c r="R40" s="79">
        <v>1</v>
      </c>
      <c r="S40" s="20">
        <f t="shared" si="6"/>
        <v>0.62683699999999998</v>
      </c>
      <c r="T40" s="80">
        <v>0.9</v>
      </c>
      <c r="U40" s="20">
        <f t="shared" si="7"/>
        <v>0.56415329999999997</v>
      </c>
      <c r="V40" s="47" t="str">
        <f>VLOOKUP(A40,'[6]visited sites new'!$D$2:$AR$95,41,FALSE)</f>
        <v>housing only</v>
      </c>
      <c r="W40" s="81">
        <v>1</v>
      </c>
      <c r="X40" s="20">
        <f t="shared" si="8"/>
        <v>0.56415329999999997</v>
      </c>
      <c r="Y40" s="68">
        <f>VLOOKUP(A40,'[3]DENSITY FINAL'!A$2:B$725,2,FALSE)</f>
        <v>60</v>
      </c>
      <c r="Z40" s="82">
        <f t="shared" si="9"/>
        <v>33.849198000000001</v>
      </c>
      <c r="AA40" s="74">
        <f t="shared" si="10"/>
        <v>33.849198000000001</v>
      </c>
      <c r="AB40" s="75"/>
      <c r="AC40" s="75"/>
      <c r="AD40" s="75"/>
      <c r="AE40" s="76"/>
      <c r="AF40" s="20"/>
      <c r="AG40" s="77">
        <f>VLOOKUP(A40,'[2]final categories'!A$4:B$682,2,FALSE)</f>
        <v>2</v>
      </c>
    </row>
    <row r="41" spans="1:192" ht="18.75" hidden="1" x14ac:dyDescent="0.3">
      <c r="A41" s="47">
        <v>696</v>
      </c>
      <c r="B41" s="47" t="str">
        <f>VLOOKUP(A41,[2]Sheet2!A$1:B$186,2,FALSE)</f>
        <v>Delete 2011 (ASSESS BUT DO NOT PUT INTO FINAL SHLAA)</v>
      </c>
      <c r="C41" s="20" t="s">
        <v>360</v>
      </c>
      <c r="D41" s="68"/>
      <c r="E41" s="20" t="s">
        <v>694</v>
      </c>
      <c r="F41" s="20" t="s">
        <v>695</v>
      </c>
      <c r="G41" s="20" t="s">
        <v>81</v>
      </c>
      <c r="H41" s="20" t="s">
        <v>81</v>
      </c>
      <c r="I41" s="20" t="s">
        <v>696</v>
      </c>
      <c r="J41" s="20">
        <v>3.6</v>
      </c>
      <c r="K41" s="20">
        <v>486490.6</v>
      </c>
      <c r="L41" s="20">
        <v>277643.61</v>
      </c>
      <c r="M41" s="20" t="s">
        <v>697</v>
      </c>
      <c r="N41" s="68"/>
      <c r="O41" s="69">
        <f>VLOOKUP(A41,'[3]186'!A$2:A$187,1,FALSE)</f>
        <v>696</v>
      </c>
      <c r="P41" s="68">
        <f>VLOOKUP(A41,'[3]AREAS FINAL'!A$2:B$725,2,FALSE)</f>
        <v>0.52607000000000004</v>
      </c>
      <c r="Q41" s="39">
        <v>10.810451</v>
      </c>
      <c r="R41" s="79">
        <v>1</v>
      </c>
      <c r="S41" s="20">
        <f t="shared" si="6"/>
        <v>0.52607000000000004</v>
      </c>
      <c r="T41" s="80">
        <v>0.9</v>
      </c>
      <c r="U41" s="20">
        <f t="shared" si="7"/>
        <v>0.47346300000000002</v>
      </c>
      <c r="V41" s="47" t="str">
        <f>VLOOKUP(A41,'[6]visited sites new'!$D$2:$AR$95,41,FALSE)</f>
        <v>housing only</v>
      </c>
      <c r="W41" s="81">
        <v>1</v>
      </c>
      <c r="X41" s="20">
        <f t="shared" si="8"/>
        <v>0.47346300000000002</v>
      </c>
      <c r="Y41" s="68">
        <f>VLOOKUP(A41,'[3]DENSITY FINAL'!A$2:B$725,2,FALSE)</f>
        <v>100</v>
      </c>
      <c r="Z41" s="82">
        <f t="shared" si="9"/>
        <v>47.346299999999999</v>
      </c>
      <c r="AA41" s="74">
        <f t="shared" si="10"/>
        <v>47.346299999999999</v>
      </c>
      <c r="AB41" s="75"/>
      <c r="AC41" s="75"/>
      <c r="AD41" s="75"/>
      <c r="AE41" s="76"/>
      <c r="AF41" s="20"/>
      <c r="AG41" s="77">
        <f>VLOOKUP(A41,'[2]final categories'!A$4:B$682,2,FALSE)</f>
        <v>1</v>
      </c>
    </row>
    <row r="42" spans="1:192" ht="18.75" hidden="1" x14ac:dyDescent="0.3">
      <c r="A42" s="47">
        <v>703</v>
      </c>
      <c r="B42" s="47" t="str">
        <f>VLOOKUP(A42,[2]Sheet2!A$1:B$186,2,FALSE)</f>
        <v>No - no change to 2008 status</v>
      </c>
      <c r="C42" s="20" t="s">
        <v>360</v>
      </c>
      <c r="D42" s="68"/>
      <c r="E42" s="20"/>
      <c r="F42" s="20" t="s">
        <v>698</v>
      </c>
      <c r="G42" s="20" t="s">
        <v>81</v>
      </c>
      <c r="H42" s="20" t="s">
        <v>81</v>
      </c>
      <c r="I42" s="20" t="s">
        <v>699</v>
      </c>
      <c r="J42" s="20">
        <v>3.65</v>
      </c>
      <c r="K42" s="20">
        <v>487041.17</v>
      </c>
      <c r="L42" s="20">
        <v>277134.99</v>
      </c>
      <c r="M42" s="20" t="s">
        <v>700</v>
      </c>
      <c r="N42" s="68">
        <f>VLOOKUP(A42,'[3]FU Type'!A$2:B$680,2,FALSE)</f>
        <v>703</v>
      </c>
      <c r="O42" s="69">
        <f>VLOOKUP(A42,'[3]186'!A$2:A$187,1,FALSE)</f>
        <v>703</v>
      </c>
      <c r="P42" s="68">
        <f>VLOOKUP(A42,'[3]AREAS FINAL'!A$2:B$725,2,FALSE)</f>
        <v>2.95702</v>
      </c>
      <c r="Q42" s="39">
        <v>11.125692000000001</v>
      </c>
      <c r="R42" s="79">
        <v>1</v>
      </c>
      <c r="S42" s="20">
        <f t="shared" si="6"/>
        <v>2.95702</v>
      </c>
      <c r="T42" s="80">
        <v>0.75</v>
      </c>
      <c r="U42" s="20">
        <f t="shared" si="7"/>
        <v>2.217765</v>
      </c>
      <c r="V42" s="47" t="str">
        <f>VLOOKUP(A42,'[6]visited sites new'!$D$2:$AR$95,41,FALSE)</f>
        <v>Housing only</v>
      </c>
      <c r="W42" s="81">
        <v>1</v>
      </c>
      <c r="X42" s="20">
        <f t="shared" si="8"/>
        <v>2.217765</v>
      </c>
      <c r="Y42" s="68">
        <f>VLOOKUP(A42,'[3]DENSITY FINAL'!A$2:B$725,2,FALSE)</f>
        <v>70</v>
      </c>
      <c r="Z42" s="82">
        <f t="shared" si="9"/>
        <v>155.24355</v>
      </c>
      <c r="AA42" s="74">
        <f t="shared" si="10"/>
        <v>155.24355</v>
      </c>
      <c r="AB42" s="75"/>
      <c r="AC42" s="75"/>
      <c r="AD42" s="75"/>
      <c r="AE42" s="76"/>
      <c r="AF42" s="20"/>
      <c r="AG42" s="77">
        <f>VLOOKUP(A42,'[2]final categories'!A$4:B$682,2,FALSE)</f>
        <v>2</v>
      </c>
    </row>
    <row r="43" spans="1:192" ht="18.75" hidden="1" x14ac:dyDescent="0.3">
      <c r="A43" s="47">
        <v>721</v>
      </c>
      <c r="B43" s="47" t="str">
        <f>VLOOKUP(A43,[2]Sheet2!A$1:B$186,2,FALSE)</f>
        <v>Yes - Factual Update 2011</v>
      </c>
      <c r="C43" s="20" t="s">
        <v>360</v>
      </c>
      <c r="D43" s="68"/>
      <c r="E43" s="20" t="s">
        <v>701</v>
      </c>
      <c r="F43" s="20"/>
      <c r="G43" s="20" t="s">
        <v>81</v>
      </c>
      <c r="H43" s="20" t="s">
        <v>81</v>
      </c>
      <c r="I43" s="20" t="s">
        <v>702</v>
      </c>
      <c r="J43" s="20">
        <v>3.8</v>
      </c>
      <c r="K43" s="20">
        <v>486277.22</v>
      </c>
      <c r="L43" s="20">
        <v>278545.46999999997</v>
      </c>
      <c r="M43" s="20" t="s">
        <v>703</v>
      </c>
      <c r="N43" s="68">
        <f>VLOOKUP(A43,'[3]FU Type'!A$2:B$680,2,FALSE)</f>
        <v>721</v>
      </c>
      <c r="O43" s="69">
        <f>VLOOKUP(A43,'[3]186'!A$2:A$187,1,FALSE)</f>
        <v>721</v>
      </c>
      <c r="P43" s="68">
        <f>VLOOKUP(A43,'[3]AREAS FINAL'!A$2:B$725,2,FALSE)</f>
        <v>2.5972</v>
      </c>
      <c r="Q43" s="39">
        <v>9.8789990000000003</v>
      </c>
      <c r="R43" s="79">
        <v>1</v>
      </c>
      <c r="S43" s="20">
        <f t="shared" si="6"/>
        <v>2.5972</v>
      </c>
      <c r="T43" s="80">
        <v>0.75</v>
      </c>
      <c r="U43" s="20">
        <f t="shared" si="7"/>
        <v>1.9479</v>
      </c>
      <c r="V43" s="47" t="str">
        <f>VLOOKUP(A43,'[6]visited sites new'!$D$2:$AR$95,41,FALSE)</f>
        <v>housing only</v>
      </c>
      <c r="W43" s="81">
        <v>1</v>
      </c>
      <c r="X43" s="20">
        <f t="shared" si="8"/>
        <v>1.9479</v>
      </c>
      <c r="Y43" s="68">
        <f>VLOOKUP(A43,'[3]DENSITY FINAL'!A$2:B$725,2,FALSE)</f>
        <v>100</v>
      </c>
      <c r="Z43" s="82">
        <f t="shared" si="9"/>
        <v>194.79</v>
      </c>
      <c r="AA43" s="74">
        <v>94</v>
      </c>
      <c r="AB43" s="75"/>
      <c r="AC43" s="75"/>
      <c r="AD43" s="75"/>
      <c r="AE43" s="76" t="s">
        <v>704</v>
      </c>
      <c r="AF43" s="20"/>
      <c r="AG43" s="77">
        <f>VLOOKUP(A43,'[2]final categories'!A$4:B$682,2,FALSE)</f>
        <v>1</v>
      </c>
    </row>
    <row r="44" spans="1:192" ht="18.75" hidden="1" x14ac:dyDescent="0.3">
      <c r="A44" s="100">
        <v>731</v>
      </c>
      <c r="B44" s="101"/>
      <c r="C44" s="101"/>
      <c r="D44" s="102"/>
      <c r="E44" s="101"/>
      <c r="F44" s="101"/>
      <c r="G44" s="101"/>
      <c r="H44" s="101"/>
      <c r="I44" s="101"/>
      <c r="J44" s="101"/>
      <c r="K44" s="101"/>
      <c r="L44" s="101"/>
      <c r="M44" s="101"/>
      <c r="N44" s="68"/>
      <c r="O44" s="69" t="e">
        <f>VLOOKUP(A44,'[3]186'!A$2:A$187,1,FALSE)</f>
        <v>#N/A</v>
      </c>
      <c r="P44" s="68">
        <f>VLOOKUP(A44,'[3]AREAS FINAL'!A$2:B$725,2,FALSE)</f>
        <v>1.43208</v>
      </c>
      <c r="Q44" s="103"/>
      <c r="R44" s="101"/>
      <c r="S44" s="101"/>
      <c r="T44" s="107">
        <v>0.9</v>
      </c>
      <c r="U44" s="101"/>
      <c r="V44" s="101"/>
      <c r="W44" s="101"/>
      <c r="X44" s="101"/>
      <c r="Y44" s="68">
        <f>VLOOKUP(A44,'[3]DENSITY FINAL'!A$2:B$725,2,FALSE)</f>
        <v>70</v>
      </c>
      <c r="Z44" s="105"/>
      <c r="AA44" s="74">
        <v>107</v>
      </c>
      <c r="AB44" s="75"/>
      <c r="AC44" s="75"/>
      <c r="AD44" s="75"/>
      <c r="AE44" s="106" t="s">
        <v>705</v>
      </c>
      <c r="AF44" s="101"/>
      <c r="AG44" s="77">
        <f>VLOOKUP(A44,'[2]final categories'!A$4:B$682,2,FALSE)</f>
        <v>1</v>
      </c>
    </row>
    <row r="45" spans="1:192" ht="18.75" hidden="1" x14ac:dyDescent="0.3">
      <c r="A45" s="87">
        <v>737</v>
      </c>
      <c r="B45" s="87" t="str">
        <f>VLOOKUP(A45,[2]Sheet2!A$1:B$186,2,FALSE)</f>
        <v>Yes - Factual Update 2011</v>
      </c>
      <c r="C45" s="87" t="s">
        <v>360</v>
      </c>
      <c r="D45" s="88"/>
      <c r="E45" s="87" t="s">
        <v>706</v>
      </c>
      <c r="F45" s="87" t="s">
        <v>707</v>
      </c>
      <c r="G45" s="87" t="s">
        <v>81</v>
      </c>
      <c r="H45" s="87" t="s">
        <v>81</v>
      </c>
      <c r="I45" s="87" t="s">
        <v>708</v>
      </c>
      <c r="J45" s="87">
        <v>3.9</v>
      </c>
      <c r="K45" s="87">
        <v>486464.84</v>
      </c>
      <c r="L45" s="87">
        <v>279262.99</v>
      </c>
      <c r="M45" s="87" t="s">
        <v>709</v>
      </c>
      <c r="N45" s="68">
        <f>VLOOKUP(A45,'[3]FU Type'!A$2:B$680,2,FALSE)</f>
        <v>737</v>
      </c>
      <c r="O45" s="69">
        <f>VLOOKUP(A45,'[3]186'!A$2:A$187,1,FALSE)</f>
        <v>737</v>
      </c>
      <c r="P45" s="68">
        <f>VLOOKUP(A45,'[3]AREAS FINAL'!A$2:B$725,2,FALSE)</f>
        <v>0.57205399999999995</v>
      </c>
      <c r="Q45" s="89">
        <v>9.2117090000000008</v>
      </c>
      <c r="R45" s="90">
        <v>1</v>
      </c>
      <c r="S45" s="87">
        <f t="shared" ref="S45:S108" si="11">P45*R45</f>
        <v>0.57205399999999995</v>
      </c>
      <c r="T45" s="80">
        <v>0.9</v>
      </c>
      <c r="U45" s="87">
        <f t="shared" ref="U45:U108" si="12">S45*T45</f>
        <v>0.51484859999999999</v>
      </c>
      <c r="V45" s="87" t="str">
        <f>VLOOKUP(A45,'[6]visited sites new'!$D$2:$AR$95,41,FALSE)</f>
        <v>mixed</v>
      </c>
      <c r="W45" s="90">
        <v>0.5</v>
      </c>
      <c r="X45" s="87">
        <f t="shared" ref="X45:X108" si="13">U45*W45</f>
        <v>0.25742429999999999</v>
      </c>
      <c r="Y45" s="68">
        <f>VLOOKUP(A45,'[3]DENSITY FINAL'!A$2:B$725,2,FALSE)</f>
        <v>100</v>
      </c>
      <c r="Z45" s="91">
        <f t="shared" ref="Z45:Z108" si="14">P45*R45*T45*W45*Y45</f>
        <v>25.742429999999999</v>
      </c>
      <c r="AA45" s="74">
        <f t="shared" ref="AA45:AA66" si="15">Z45</f>
        <v>25.742429999999999</v>
      </c>
      <c r="AB45" s="75"/>
      <c r="AC45" s="75"/>
      <c r="AD45" s="75"/>
      <c r="AE45" s="92" t="s">
        <v>677</v>
      </c>
      <c r="AF45" s="87"/>
      <c r="AG45" s="77">
        <f>VLOOKUP(A45,'[2]final categories'!A$4:B$682,2,FALSE)</f>
        <v>1</v>
      </c>
      <c r="CB45" s="95"/>
      <c r="CC45" s="95"/>
      <c r="CL45" s="96"/>
      <c r="CM45" s="96"/>
      <c r="CW45" s="97"/>
      <c r="CY45" s="98"/>
      <c r="DC45" s="97"/>
      <c r="DG45" s="99"/>
      <c r="FE45" s="95"/>
      <c r="FF45" s="95"/>
      <c r="FO45" s="96"/>
      <c r="FP45" s="96"/>
      <c r="FZ45" s="97"/>
      <c r="GB45" s="98"/>
      <c r="GF45" s="97"/>
      <c r="GJ45" s="99"/>
    </row>
    <row r="46" spans="1:192" ht="18.75" hidden="1" x14ac:dyDescent="0.3">
      <c r="A46" s="83">
        <v>738</v>
      </c>
      <c r="B46" s="47"/>
      <c r="C46" s="20"/>
      <c r="D46" s="68"/>
      <c r="E46" s="20"/>
      <c r="F46" s="20"/>
      <c r="G46" s="20"/>
      <c r="H46" s="20"/>
      <c r="I46" s="20"/>
      <c r="J46" s="20"/>
      <c r="K46" s="20"/>
      <c r="L46" s="20"/>
      <c r="M46" s="20"/>
      <c r="N46" s="68">
        <f>VLOOKUP(A46,'[3]FU Type'!A$2:B$680,2,FALSE)</f>
        <v>738</v>
      </c>
      <c r="O46" s="69" t="e">
        <f>VLOOKUP(A46,'[3]186'!A$2:A$187,1,FALSE)</f>
        <v>#N/A</v>
      </c>
      <c r="P46" s="93">
        <f>VLOOKUP(A46,'[3]AREAS FINAL'!A$2:B$725,2,FALSE)</f>
        <v>0.64548899999999998</v>
      </c>
      <c r="R46" s="79">
        <v>1</v>
      </c>
      <c r="S46" s="20">
        <f t="shared" si="11"/>
        <v>0.64548899999999998</v>
      </c>
      <c r="T46" s="79">
        <v>0.9</v>
      </c>
      <c r="U46" s="20">
        <f t="shared" si="12"/>
        <v>0.58094009999999996</v>
      </c>
      <c r="V46" s="20" t="s">
        <v>648</v>
      </c>
      <c r="W46" s="79">
        <v>1</v>
      </c>
      <c r="X46" s="20">
        <f t="shared" si="13"/>
        <v>0.58094009999999996</v>
      </c>
      <c r="Y46" s="68">
        <f>VLOOKUP(A46,'[3]DENSITY FINAL'!A$2:B$725,2,FALSE)</f>
        <v>60</v>
      </c>
      <c r="Z46" s="82">
        <f t="shared" si="14"/>
        <v>34.856406</v>
      </c>
      <c r="AA46" s="74">
        <f t="shared" si="15"/>
        <v>34.856406</v>
      </c>
      <c r="AB46" s="75"/>
      <c r="AC46" s="75"/>
      <c r="AD46" s="75"/>
      <c r="AE46" s="76"/>
      <c r="AF46" s="20"/>
      <c r="AG46" s="47"/>
    </row>
    <row r="47" spans="1:192" ht="18.75" hidden="1" x14ac:dyDescent="0.3">
      <c r="A47" s="47">
        <v>775</v>
      </c>
      <c r="B47" s="47" t="str">
        <f>VLOOKUP(A47,[2]Sheet2!A$1:B$186,2,FALSE)</f>
        <v>Yes - Factual Update (amend boundary and reassess 2011)</v>
      </c>
      <c r="C47" s="20" t="s">
        <v>360</v>
      </c>
      <c r="D47" s="68"/>
      <c r="E47" s="20" t="s">
        <v>710</v>
      </c>
      <c r="F47" s="20" t="s">
        <v>711</v>
      </c>
      <c r="G47" s="20" t="s">
        <v>81</v>
      </c>
      <c r="H47" s="20" t="s">
        <v>81</v>
      </c>
      <c r="I47" s="20" t="s">
        <v>712</v>
      </c>
      <c r="J47" s="20">
        <v>3.4</v>
      </c>
      <c r="K47" s="20">
        <v>486312.73</v>
      </c>
      <c r="L47" s="20">
        <v>279713.51</v>
      </c>
      <c r="M47" s="20" t="s">
        <v>713</v>
      </c>
      <c r="N47" s="68">
        <f>VLOOKUP(A47,'[3]FU Type'!A$2:B$680,2,FALSE)</f>
        <v>775</v>
      </c>
      <c r="O47" s="69">
        <f>VLOOKUP(A47,'[3]186'!A$2:A$187,1,FALSE)</f>
        <v>775</v>
      </c>
      <c r="P47" s="68">
        <f>VLOOKUP(A47,'[3]AREAS FINAL'!A$2:B$725,2,FALSE)</f>
        <v>0.35652699999999998</v>
      </c>
      <c r="Q47" s="39">
        <v>8.8101579999999995</v>
      </c>
      <c r="R47" s="79">
        <v>1</v>
      </c>
      <c r="S47" s="20">
        <f t="shared" si="11"/>
        <v>0.35652699999999998</v>
      </c>
      <c r="T47" s="80">
        <v>1</v>
      </c>
      <c r="U47" s="20">
        <f t="shared" si="12"/>
        <v>0.35652699999999998</v>
      </c>
      <c r="V47" s="47" t="str">
        <f>VLOOKUP(A47,'[6]visited sites new'!$D$2:$AR$95,41,FALSE)</f>
        <v>Housing only</v>
      </c>
      <c r="W47" s="81">
        <v>1</v>
      </c>
      <c r="X47" s="20">
        <f t="shared" si="13"/>
        <v>0.35652699999999998</v>
      </c>
      <c r="Y47" s="68">
        <f>VLOOKUP(A47,'[3]DENSITY FINAL'!A$2:B$725,2,FALSE)</f>
        <v>70</v>
      </c>
      <c r="Z47" s="82">
        <f t="shared" si="14"/>
        <v>24.956889999999998</v>
      </c>
      <c r="AA47" s="74">
        <f t="shared" si="15"/>
        <v>24.956889999999998</v>
      </c>
      <c r="AB47" s="75"/>
      <c r="AC47" s="75"/>
      <c r="AD47" s="75"/>
      <c r="AE47" s="76"/>
      <c r="AF47" s="20"/>
      <c r="AG47" s="77">
        <f>VLOOKUP(A47,'[2]final categories'!A$4:B$682,2,FALSE)</f>
        <v>1</v>
      </c>
    </row>
    <row r="48" spans="1:192" ht="18.75" x14ac:dyDescent="0.3">
      <c r="A48" s="85">
        <v>821</v>
      </c>
      <c r="B48" s="47"/>
      <c r="C48" s="20"/>
      <c r="D48" s="68"/>
      <c r="E48" s="20"/>
      <c r="F48" s="20"/>
      <c r="G48" s="20"/>
      <c r="H48" s="20"/>
      <c r="I48" s="20"/>
      <c r="J48" s="20"/>
      <c r="K48" s="20"/>
      <c r="L48" s="20"/>
      <c r="M48" s="20"/>
      <c r="N48" s="68">
        <f>VLOOKUP(A48,'[3]FU Type'!A$2:B$680,2,FALSE)</f>
        <v>821</v>
      </c>
      <c r="O48" s="69" t="e">
        <f>VLOOKUP(A48,'[3]186'!A$2:A$187,1,FALSE)</f>
        <v>#N/A</v>
      </c>
      <c r="P48" s="14">
        <v>15.2888</v>
      </c>
      <c r="Q48" s="84"/>
      <c r="R48" s="79">
        <v>1</v>
      </c>
      <c r="S48" s="47">
        <f t="shared" si="11"/>
        <v>15.2888</v>
      </c>
      <c r="T48" s="79">
        <v>0.5</v>
      </c>
      <c r="U48" s="47">
        <f t="shared" si="12"/>
        <v>7.6444000000000001</v>
      </c>
      <c r="V48" s="20" t="s">
        <v>630</v>
      </c>
      <c r="W48" s="79">
        <v>1</v>
      </c>
      <c r="X48" s="47">
        <f t="shared" si="13"/>
        <v>7.6444000000000001</v>
      </c>
      <c r="Y48" s="68">
        <f>VLOOKUP(A48,'[3]DENSITY FINAL'!A$2:B$725,2,FALSE)</f>
        <v>50</v>
      </c>
      <c r="Z48" s="86">
        <f t="shared" si="14"/>
        <v>382.22</v>
      </c>
      <c r="AA48" s="74">
        <f t="shared" si="15"/>
        <v>382.22</v>
      </c>
      <c r="AB48" s="75"/>
      <c r="AC48" s="75"/>
      <c r="AD48" s="75"/>
      <c r="AE48" s="76"/>
      <c r="AF48" s="20"/>
      <c r="AG48" s="47"/>
    </row>
    <row r="49" spans="1:192" ht="18.75" hidden="1" x14ac:dyDescent="0.3">
      <c r="A49" s="87">
        <v>853</v>
      </c>
      <c r="B49" s="87" t="str">
        <f>VLOOKUP(A49,[2]Sheet2!A$1:B$186,2,FALSE)</f>
        <v>Yes - factual update 2011 (replot and reassess)</v>
      </c>
      <c r="C49" s="87" t="s">
        <v>360</v>
      </c>
      <c r="D49" s="88"/>
      <c r="E49" s="87" t="s">
        <v>714</v>
      </c>
      <c r="F49" s="87" t="s">
        <v>715</v>
      </c>
      <c r="G49" s="87" t="s">
        <v>161</v>
      </c>
      <c r="H49" s="87" t="s">
        <v>150</v>
      </c>
      <c r="I49" s="87" t="s">
        <v>716</v>
      </c>
      <c r="J49" s="87">
        <v>2.2999999999999998</v>
      </c>
      <c r="K49" s="87">
        <v>490473.67</v>
      </c>
      <c r="L49" s="87">
        <v>259108.64</v>
      </c>
      <c r="M49" s="87" t="s">
        <v>717</v>
      </c>
      <c r="N49" s="68"/>
      <c r="O49" s="69">
        <f>VLOOKUP(A49,'[3]186'!A$2:A$187,1,FALSE)</f>
        <v>853</v>
      </c>
      <c r="P49" s="68">
        <f>VLOOKUP(A49,'[3]AREAS FINAL'!A$2:B$725,2,FALSE)</f>
        <v>0.16928499999999999</v>
      </c>
      <c r="Q49" s="89">
        <v>29.256364999999999</v>
      </c>
      <c r="R49" s="90">
        <v>1</v>
      </c>
      <c r="S49" s="87">
        <f t="shared" si="11"/>
        <v>0.16928499999999999</v>
      </c>
      <c r="T49" s="80">
        <v>1</v>
      </c>
      <c r="U49" s="87">
        <f t="shared" si="12"/>
        <v>0.16928499999999999</v>
      </c>
      <c r="V49" s="87" t="s">
        <v>718</v>
      </c>
      <c r="W49" s="90">
        <v>1</v>
      </c>
      <c r="X49" s="87">
        <f t="shared" si="13"/>
        <v>0.16928499999999999</v>
      </c>
      <c r="Y49" s="68">
        <f>VLOOKUP(A49,'[3]DENSITY FINAL'!A$2:B$725,2,FALSE)</f>
        <v>35</v>
      </c>
      <c r="Z49" s="91">
        <f t="shared" si="14"/>
        <v>5.9249749999999999</v>
      </c>
      <c r="AA49" s="74">
        <f t="shared" si="15"/>
        <v>5.9249749999999999</v>
      </c>
      <c r="AB49" s="75"/>
      <c r="AC49" s="75"/>
      <c r="AD49" s="75"/>
      <c r="AE49" s="92"/>
      <c r="AF49" s="87"/>
      <c r="AG49" s="77">
        <f>VLOOKUP(A49,'[2]final categories'!A$4:B$682,2,FALSE)</f>
        <v>1</v>
      </c>
      <c r="CB49" s="95"/>
      <c r="CC49" s="95"/>
      <c r="CL49" s="96"/>
      <c r="CM49" s="96"/>
      <c r="CW49" s="97"/>
      <c r="CY49" s="98"/>
      <c r="DC49" s="97"/>
      <c r="DG49" s="99"/>
      <c r="FE49" s="95"/>
      <c r="FF49" s="95"/>
      <c r="FO49" s="96"/>
      <c r="FP49" s="96"/>
      <c r="FZ49" s="97"/>
      <c r="GB49" s="98"/>
      <c r="GF49" s="97"/>
      <c r="GJ49" s="99"/>
    </row>
    <row r="50" spans="1:192" ht="18.75" hidden="1" x14ac:dyDescent="0.3">
      <c r="A50" s="87">
        <v>867</v>
      </c>
      <c r="B50" s="87" t="str">
        <f>VLOOKUP(A50,[2]Sheet2!A$1:B$186,2,FALSE)</f>
        <v>No - no change to 2008 status (update noted)</v>
      </c>
      <c r="C50" s="87" t="s">
        <v>360</v>
      </c>
      <c r="D50" s="88"/>
      <c r="E50" s="87" t="s">
        <v>719</v>
      </c>
      <c r="F50" s="87"/>
      <c r="G50" s="87" t="s">
        <v>720</v>
      </c>
      <c r="H50" s="87" t="s">
        <v>150</v>
      </c>
      <c r="I50" s="87" t="s">
        <v>721</v>
      </c>
      <c r="J50" s="87">
        <v>2.95</v>
      </c>
      <c r="K50" s="87">
        <v>492609.68</v>
      </c>
      <c r="L50" s="87">
        <v>266180.7</v>
      </c>
      <c r="M50" s="87" t="s">
        <v>722</v>
      </c>
      <c r="N50" s="68">
        <f>VLOOKUP(A50,'[3]FU Type'!A$2:B$680,2,FALSE)</f>
        <v>867</v>
      </c>
      <c r="O50" s="69">
        <f>VLOOKUP(A50,'[3]186'!A$2:A$187,1,FALSE)</f>
        <v>867</v>
      </c>
      <c r="P50" s="68">
        <f>VLOOKUP(A50,'[3]AREAS FINAL'!A$2:B$725,2,FALSE)</f>
        <v>1.52281</v>
      </c>
      <c r="Q50" s="89">
        <v>22.465102000000002</v>
      </c>
      <c r="R50" s="90">
        <v>1</v>
      </c>
      <c r="S50" s="87">
        <f t="shared" si="11"/>
        <v>1.52281</v>
      </c>
      <c r="T50" s="71">
        <v>0.9</v>
      </c>
      <c r="U50" s="87">
        <f t="shared" si="12"/>
        <v>1.3705290000000001</v>
      </c>
      <c r="V50" s="87" t="s">
        <v>616</v>
      </c>
      <c r="W50" s="90">
        <v>1</v>
      </c>
      <c r="X50" s="87">
        <f t="shared" si="13"/>
        <v>1.3705290000000001</v>
      </c>
      <c r="Y50" s="68">
        <f>VLOOKUP(A50,'[3]DENSITY FINAL'!A$2:B$725,2,FALSE)</f>
        <v>50</v>
      </c>
      <c r="Z50" s="91">
        <f t="shared" si="14"/>
        <v>68.526450000000011</v>
      </c>
      <c r="AA50" s="74">
        <f t="shared" si="15"/>
        <v>68.526450000000011</v>
      </c>
      <c r="AB50" s="75"/>
      <c r="AC50" s="75"/>
      <c r="AD50" s="75"/>
      <c r="AE50" s="92"/>
      <c r="AF50" s="87"/>
      <c r="AG50" s="77">
        <f>VLOOKUP(A50,'[2]final categories'!A$4:B$682,2,FALSE)</f>
        <v>2</v>
      </c>
      <c r="CB50" s="95"/>
      <c r="CC50" s="95"/>
      <c r="CL50" s="96"/>
      <c r="CM50" s="96"/>
      <c r="CW50" s="97"/>
      <c r="CY50" s="98"/>
      <c r="DC50" s="97"/>
      <c r="DG50" s="99"/>
      <c r="FE50" s="95"/>
      <c r="FF50" s="95"/>
      <c r="FO50" s="96"/>
      <c r="FP50" s="96"/>
      <c r="FZ50" s="97"/>
      <c r="GB50" s="98"/>
      <c r="GF50" s="97"/>
      <c r="GJ50" s="99"/>
    </row>
    <row r="51" spans="1:192" ht="18.75" x14ac:dyDescent="0.3">
      <c r="A51" s="85">
        <v>880</v>
      </c>
      <c r="B51" s="47"/>
      <c r="C51" s="20"/>
      <c r="D51" s="68"/>
      <c r="E51" s="20"/>
      <c r="F51" s="20"/>
      <c r="G51" s="20"/>
      <c r="H51" s="20"/>
      <c r="I51" s="20"/>
      <c r="J51" s="20"/>
      <c r="K51" s="20"/>
      <c r="L51" s="20"/>
      <c r="M51" s="20"/>
      <c r="N51" s="68">
        <f>VLOOKUP(A51,'[3]FU Type'!A$2:B$680,2,FALSE)</f>
        <v>880</v>
      </c>
      <c r="O51" s="69" t="e">
        <f>VLOOKUP(A51,'[3]186'!A$2:A$187,1,FALSE)</f>
        <v>#N/A</v>
      </c>
      <c r="P51" s="14">
        <v>0.874274</v>
      </c>
      <c r="Q51" s="84"/>
      <c r="R51" s="79">
        <v>0.9</v>
      </c>
      <c r="S51" s="47">
        <f t="shared" si="11"/>
        <v>0.78684660000000006</v>
      </c>
      <c r="T51" s="80">
        <v>0.9</v>
      </c>
      <c r="U51" s="47">
        <f t="shared" si="12"/>
        <v>0.7081619400000001</v>
      </c>
      <c r="V51" s="20" t="s">
        <v>630</v>
      </c>
      <c r="W51" s="79">
        <v>1</v>
      </c>
      <c r="X51" s="47">
        <f t="shared" si="13"/>
        <v>0.7081619400000001</v>
      </c>
      <c r="Y51" s="68">
        <f>VLOOKUP(A51,'[3]DENSITY FINAL'!A$2:B$725,2,FALSE)</f>
        <v>70</v>
      </c>
      <c r="Z51" s="86">
        <f t="shared" si="14"/>
        <v>49.571335800000007</v>
      </c>
      <c r="AA51" s="74">
        <f t="shared" si="15"/>
        <v>49.571335800000007</v>
      </c>
      <c r="AB51" s="75"/>
      <c r="AC51" s="75"/>
      <c r="AD51" s="75"/>
      <c r="AE51" s="76"/>
      <c r="AF51" s="20"/>
      <c r="AG51" s="47"/>
    </row>
    <row r="52" spans="1:192" ht="18.75" x14ac:dyDescent="0.3">
      <c r="A52" s="85">
        <v>903</v>
      </c>
      <c r="B52" s="47"/>
      <c r="C52" s="20"/>
      <c r="D52" s="68"/>
      <c r="E52" s="20"/>
      <c r="F52" s="20"/>
      <c r="G52" s="20"/>
      <c r="H52" s="20"/>
      <c r="I52" s="20"/>
      <c r="J52" s="20"/>
      <c r="K52" s="20"/>
      <c r="L52" s="20"/>
      <c r="M52" s="20"/>
      <c r="N52" s="68">
        <f>VLOOKUP(A52,'[3]FU Type'!A$2:B$680,2,FALSE)</f>
        <v>903</v>
      </c>
      <c r="O52" s="69" t="e">
        <f>VLOOKUP(A52,'[3]186'!A$2:A$187,1,FALSE)</f>
        <v>#N/A</v>
      </c>
      <c r="P52" s="14">
        <v>0.93480600000000003</v>
      </c>
      <c r="Q52" s="84"/>
      <c r="R52" s="79">
        <v>0.7</v>
      </c>
      <c r="S52" s="47">
        <f t="shared" si="11"/>
        <v>0.65436419999999995</v>
      </c>
      <c r="T52" s="80">
        <v>0.9</v>
      </c>
      <c r="U52" s="47">
        <f t="shared" si="12"/>
        <v>0.58892778000000001</v>
      </c>
      <c r="V52" s="20" t="s">
        <v>630</v>
      </c>
      <c r="W52" s="79">
        <v>1</v>
      </c>
      <c r="X52" s="47">
        <f t="shared" si="13"/>
        <v>0.58892778000000001</v>
      </c>
      <c r="Y52" s="68">
        <f>VLOOKUP(A52,'[3]DENSITY FINAL'!A$2:B$725,2,FALSE)</f>
        <v>50</v>
      </c>
      <c r="Z52" s="86">
        <f t="shared" si="14"/>
        <v>29.446389</v>
      </c>
      <c r="AA52" s="74">
        <f t="shared" si="15"/>
        <v>29.446389</v>
      </c>
      <c r="AB52" s="75"/>
      <c r="AC52" s="75"/>
      <c r="AD52" s="75"/>
      <c r="AE52" s="76"/>
      <c r="AF52" s="20"/>
      <c r="AG52" s="47"/>
    </row>
    <row r="53" spans="1:192" ht="18.75" hidden="1" x14ac:dyDescent="0.3">
      <c r="A53" s="47">
        <v>956</v>
      </c>
      <c r="B53" s="47" t="str">
        <f>VLOOKUP(A53,[2]Sheet2!A$1:B$186,2,FALSE)</f>
        <v>Delete 2011 (ASSESS BUT DO NOT PUT INTO FINAL SHLAA)</v>
      </c>
      <c r="C53" s="20" t="s">
        <v>360</v>
      </c>
      <c r="D53" s="68"/>
      <c r="E53" s="20" t="s">
        <v>723</v>
      </c>
      <c r="F53" s="20" t="s">
        <v>724</v>
      </c>
      <c r="G53" s="20" t="s">
        <v>725</v>
      </c>
      <c r="H53" s="20" t="s">
        <v>49</v>
      </c>
      <c r="I53" s="20" t="s">
        <v>726</v>
      </c>
      <c r="J53" s="20">
        <v>2.65</v>
      </c>
      <c r="K53" s="20">
        <v>493555.20000000001</v>
      </c>
      <c r="L53" s="20">
        <v>289857.67</v>
      </c>
      <c r="M53" s="20" t="s">
        <v>727</v>
      </c>
      <c r="N53" s="68"/>
      <c r="O53" s="69">
        <f>VLOOKUP(A53,'[3]186'!A$2:A$187,1,FALSE)</f>
        <v>956</v>
      </c>
      <c r="P53" s="68">
        <f>VLOOKUP(A53,'[3]AREAS FINAL'!A$2:B$725,2,FALSE)</f>
        <v>78.237200000000001</v>
      </c>
      <c r="Q53" s="39">
        <v>4.58765</v>
      </c>
      <c r="R53" s="79">
        <v>1</v>
      </c>
      <c r="S53" s="20">
        <f t="shared" si="11"/>
        <v>78.237200000000001</v>
      </c>
      <c r="T53" s="80">
        <v>0.5</v>
      </c>
      <c r="U53" s="20">
        <f t="shared" si="12"/>
        <v>39.118600000000001</v>
      </c>
      <c r="V53" s="47" t="str">
        <f>VLOOKUP(A53,[4]Sheet4!$A$1:$B$210,2,FALSE)</f>
        <v>As part of mixed development</v>
      </c>
      <c r="W53" s="81">
        <v>0.5</v>
      </c>
      <c r="X53" s="20">
        <f t="shared" si="13"/>
        <v>19.5593</v>
      </c>
      <c r="Y53" s="68">
        <f>VLOOKUP(A53,'[3]DENSITY FINAL'!A$2:B$725,2,FALSE)</f>
        <v>50</v>
      </c>
      <c r="Z53" s="82">
        <f t="shared" si="14"/>
        <v>977.96500000000003</v>
      </c>
      <c r="AA53" s="74">
        <f t="shared" si="15"/>
        <v>977.96500000000003</v>
      </c>
      <c r="AB53" s="75"/>
      <c r="AC53" s="75"/>
      <c r="AD53" s="75"/>
      <c r="AE53" s="76"/>
      <c r="AF53" s="20"/>
      <c r="AG53" s="77">
        <f>VLOOKUP(A53,'[2]final categories'!A$4:B$682,2,FALSE)</f>
        <v>4</v>
      </c>
      <c r="AI53" s="78" t="s">
        <v>626</v>
      </c>
    </row>
    <row r="54" spans="1:192" ht="18.75" hidden="1" x14ac:dyDescent="0.3">
      <c r="A54" s="47">
        <v>978</v>
      </c>
      <c r="B54" s="47" t="str">
        <f>VLOOKUP(A54,[2]Sheet2!A$1:B$186,2,FALSE)</f>
        <v>Yes - Factual Update 2011</v>
      </c>
      <c r="C54" s="20" t="s">
        <v>360</v>
      </c>
      <c r="D54" s="68"/>
      <c r="E54" s="20" t="s">
        <v>728</v>
      </c>
      <c r="F54" s="20" t="s">
        <v>729</v>
      </c>
      <c r="G54" s="20" t="s">
        <v>49</v>
      </c>
      <c r="H54" s="20" t="s">
        <v>49</v>
      </c>
      <c r="I54" s="20" t="s">
        <v>730</v>
      </c>
      <c r="J54" s="20">
        <v>3.35</v>
      </c>
      <c r="K54" s="20">
        <v>489837.32</v>
      </c>
      <c r="L54" s="20">
        <v>288686.82</v>
      </c>
      <c r="M54" s="20" t="s">
        <v>731</v>
      </c>
      <c r="N54" s="68">
        <f>VLOOKUP(A54,'[3]FU Type'!A$2:B$680,2,FALSE)</f>
        <v>978</v>
      </c>
      <c r="O54" s="69">
        <f>VLOOKUP(A54,'[3]186'!A$2:A$187,1,FALSE)</f>
        <v>978</v>
      </c>
      <c r="P54" s="68">
        <f>VLOOKUP(A54,'[3]AREAS FINAL'!A$2:B$725,2,FALSE)</f>
        <v>0.382411</v>
      </c>
      <c r="Q54" s="39">
        <v>1.311922</v>
      </c>
      <c r="R54" s="79">
        <v>0.9</v>
      </c>
      <c r="S54" s="20">
        <f t="shared" si="11"/>
        <v>0.34416990000000003</v>
      </c>
      <c r="T54" s="80">
        <v>1</v>
      </c>
      <c r="U54" s="20">
        <f t="shared" si="12"/>
        <v>0.34416990000000003</v>
      </c>
      <c r="V54" s="47" t="str">
        <f>VLOOKUP(A54,[4]Sheet4!$A$1:$B$210,2,FALSE)</f>
        <v>Housing only</v>
      </c>
      <c r="W54" s="81">
        <v>1</v>
      </c>
      <c r="X54" s="20">
        <f t="shared" si="13"/>
        <v>0.34416990000000003</v>
      </c>
      <c r="Y54" s="68">
        <f>VLOOKUP(A54,'[3]DENSITY FINAL'!A$2:B$725,2,FALSE)</f>
        <v>60</v>
      </c>
      <c r="Z54" s="82">
        <f t="shared" si="14"/>
        <v>20.650194000000003</v>
      </c>
      <c r="AA54" s="74">
        <f t="shared" si="15"/>
        <v>20.650194000000003</v>
      </c>
      <c r="AB54" s="75"/>
      <c r="AC54" s="75"/>
      <c r="AD54" s="75"/>
      <c r="AE54" s="76"/>
      <c r="AF54" s="20"/>
      <c r="AG54" s="77">
        <f>VLOOKUP(A54,'[2]final categories'!A$4:B$682,2,FALSE)</f>
        <v>1</v>
      </c>
    </row>
    <row r="55" spans="1:192" ht="18.75" hidden="1" x14ac:dyDescent="0.3">
      <c r="A55" s="47">
        <v>984</v>
      </c>
      <c r="B55" s="47" t="str">
        <f>VLOOKUP(A55,[2]Sheet2!A$1:B$186,2,FALSE)</f>
        <v>Yes - Factual Update</v>
      </c>
      <c r="C55" s="20" t="s">
        <v>360</v>
      </c>
      <c r="D55" s="68"/>
      <c r="E55" s="20" t="s">
        <v>732</v>
      </c>
      <c r="F55" s="20" t="s">
        <v>733</v>
      </c>
      <c r="G55" s="20" t="s">
        <v>150</v>
      </c>
      <c r="H55" s="20" t="s">
        <v>150</v>
      </c>
      <c r="I55" s="20" t="s">
        <v>734</v>
      </c>
      <c r="J55" s="20">
        <v>3.2</v>
      </c>
      <c r="K55" s="20">
        <v>487029.39</v>
      </c>
      <c r="L55" s="20">
        <v>265527.57</v>
      </c>
      <c r="M55" s="20" t="s">
        <v>735</v>
      </c>
      <c r="N55" s="68">
        <f>VLOOKUP(A55,'[3]FU Type'!A$2:B$680,2,FALSE)</f>
        <v>984</v>
      </c>
      <c r="O55" s="69">
        <f>VLOOKUP(A55,'[3]186'!A$2:A$187,1,FALSE)</f>
        <v>984</v>
      </c>
      <c r="P55" s="68">
        <f>VLOOKUP(A55,'[3]AREAS FINAL'!A$2:B$725,2,FALSE)</f>
        <v>32.802100000000003</v>
      </c>
      <c r="Q55" s="39">
        <v>22.371867999999999</v>
      </c>
      <c r="R55" s="79">
        <v>1</v>
      </c>
      <c r="S55" s="20">
        <f t="shared" si="11"/>
        <v>32.802100000000003</v>
      </c>
      <c r="T55" s="80">
        <v>0.5</v>
      </c>
      <c r="U55" s="20">
        <f t="shared" si="12"/>
        <v>16.401050000000001</v>
      </c>
      <c r="V55" s="47" t="str">
        <f>VLOOKUP(A55,'[7]visited sites'!$D$2:$AP$44,39,FALSE)</f>
        <v>housing only</v>
      </c>
      <c r="W55" s="81">
        <v>1</v>
      </c>
      <c r="X55" s="20">
        <f t="shared" si="13"/>
        <v>16.401050000000001</v>
      </c>
      <c r="Y55" s="68">
        <f>VLOOKUP(A55,'[3]DENSITY FINAL'!A$2:B$725,2,FALSE)</f>
        <v>50</v>
      </c>
      <c r="Z55" s="82">
        <f t="shared" si="14"/>
        <v>820.05250000000012</v>
      </c>
      <c r="AA55" s="108">
        <v>850</v>
      </c>
      <c r="AB55" s="109"/>
      <c r="AC55" s="109" t="s">
        <v>736</v>
      </c>
      <c r="AD55" s="75" t="s">
        <v>737</v>
      </c>
      <c r="AE55" s="76" t="s">
        <v>738</v>
      </c>
      <c r="AF55" s="20" t="s">
        <v>739</v>
      </c>
      <c r="AG55" s="77">
        <f>VLOOKUP(A55,'[2]final categories'!A$4:B$682,2,FALSE)</f>
        <v>3</v>
      </c>
      <c r="AH55" s="78" t="s">
        <v>740</v>
      </c>
    </row>
    <row r="56" spans="1:192" ht="18.75" hidden="1" x14ac:dyDescent="0.3">
      <c r="A56" s="47">
        <v>985</v>
      </c>
      <c r="B56" s="47" t="str">
        <f>VLOOKUP(A56,[2]Sheet2!A$1:B$186,2,FALSE)</f>
        <v>Delete 2011 (ASSESS BUT DO NOT PUT INTO FINAL SHLAA)</v>
      </c>
      <c r="C56" s="20" t="s">
        <v>360</v>
      </c>
      <c r="D56" s="68"/>
      <c r="E56" s="20" t="s">
        <v>741</v>
      </c>
      <c r="F56" s="20"/>
      <c r="G56" s="20" t="s">
        <v>150</v>
      </c>
      <c r="H56" s="20" t="s">
        <v>150</v>
      </c>
      <c r="I56" s="20" t="s">
        <v>742</v>
      </c>
      <c r="J56" s="20">
        <v>2.95</v>
      </c>
      <c r="K56" s="20">
        <v>488083.33</v>
      </c>
      <c r="L56" s="20">
        <v>266066.71999999997</v>
      </c>
      <c r="M56" s="20" t="s">
        <v>743</v>
      </c>
      <c r="N56" s="68"/>
      <c r="O56" s="69">
        <f>VLOOKUP(A56,'[3]186'!A$2:A$187,1,FALSE)</f>
        <v>985</v>
      </c>
      <c r="P56" s="68">
        <f>VLOOKUP(A56,'[3]AREAS FINAL'!A$2:B$725,2,FALSE)</f>
        <v>2.63517</v>
      </c>
      <c r="Q56" s="39">
        <v>22.125876000000002</v>
      </c>
      <c r="R56" s="79">
        <v>1</v>
      </c>
      <c r="S56" s="20">
        <f t="shared" si="11"/>
        <v>2.63517</v>
      </c>
      <c r="T56" s="80">
        <v>0.75</v>
      </c>
      <c r="U56" s="20">
        <f t="shared" si="12"/>
        <v>1.9763774999999999</v>
      </c>
      <c r="V56" s="47" t="str">
        <f>VLOOKUP(A56,'[7]visited sites'!$D$2:$AP$44,39,FALSE)</f>
        <v>housing only</v>
      </c>
      <c r="W56" s="81">
        <v>1</v>
      </c>
      <c r="X56" s="20">
        <f t="shared" si="13"/>
        <v>1.9763774999999999</v>
      </c>
      <c r="Y56" s="68">
        <f>VLOOKUP(A56,'[3]DENSITY FINAL'!A$2:B$725,2,FALSE)</f>
        <v>35</v>
      </c>
      <c r="Z56" s="82">
        <f t="shared" si="14"/>
        <v>69.173212499999991</v>
      </c>
      <c r="AA56" s="74">
        <f t="shared" si="15"/>
        <v>69.173212499999991</v>
      </c>
      <c r="AB56" s="75"/>
      <c r="AC56" s="75"/>
      <c r="AD56" s="75"/>
      <c r="AE56" s="76"/>
      <c r="AF56" s="20"/>
      <c r="AG56" s="77">
        <f>VLOOKUP(A56,'[2]final categories'!A$4:B$682,2,FALSE)</f>
        <v>1</v>
      </c>
    </row>
    <row r="57" spans="1:192" ht="18.75" hidden="1" x14ac:dyDescent="0.3">
      <c r="A57" s="87">
        <v>988</v>
      </c>
      <c r="B57" s="87" t="str">
        <f>VLOOKUP(A57,[2]Sheet2!A$1:B$186,2,FALSE)</f>
        <v>Yes - new site submission (environmentally important open space)</v>
      </c>
      <c r="C57" s="87" t="s">
        <v>360</v>
      </c>
      <c r="D57" s="88"/>
      <c r="E57" s="87" t="s">
        <v>744</v>
      </c>
      <c r="F57" s="87"/>
      <c r="G57" s="87" t="s">
        <v>150</v>
      </c>
      <c r="H57" s="87" t="s">
        <v>150</v>
      </c>
      <c r="I57" s="87" t="s">
        <v>745</v>
      </c>
      <c r="J57" s="87">
        <v>3.45</v>
      </c>
      <c r="K57" s="87">
        <v>487490.51</v>
      </c>
      <c r="L57" s="87">
        <v>266804.86</v>
      </c>
      <c r="M57" s="87" t="s">
        <v>746</v>
      </c>
      <c r="N57" s="68">
        <f>VLOOKUP(A57,'[3]FU Type'!A$2:B$680,2,FALSE)</f>
        <v>988</v>
      </c>
      <c r="O57" s="69">
        <f>VLOOKUP(A57,'[3]186'!A$2:A$187,1,FALSE)</f>
        <v>988</v>
      </c>
      <c r="P57" s="68">
        <f>VLOOKUP(A57,'[3]AREAS FINAL'!A$2:B$725,2,FALSE)</f>
        <v>5.57524</v>
      </c>
      <c r="Q57" s="89">
        <v>21.378450999999998</v>
      </c>
      <c r="R57" s="90">
        <v>0.75</v>
      </c>
      <c r="S57" s="87">
        <f t="shared" si="11"/>
        <v>4.1814299999999998</v>
      </c>
      <c r="T57" s="80">
        <v>0.75</v>
      </c>
      <c r="U57" s="87">
        <f t="shared" si="12"/>
        <v>3.1360725</v>
      </c>
      <c r="V57" s="87" t="s">
        <v>747</v>
      </c>
      <c r="W57" s="90">
        <v>1</v>
      </c>
      <c r="X57" s="87">
        <f t="shared" si="13"/>
        <v>3.1360725</v>
      </c>
      <c r="Y57" s="68">
        <f>VLOOKUP(A57,'[3]DENSITY FINAL'!A$2:B$725,2,FALSE)</f>
        <v>50</v>
      </c>
      <c r="Z57" s="91">
        <f t="shared" si="14"/>
        <v>156.80362500000001</v>
      </c>
      <c r="AA57" s="74">
        <f t="shared" si="15"/>
        <v>156.80362500000001</v>
      </c>
      <c r="AB57" s="75"/>
      <c r="AC57" s="75"/>
      <c r="AD57" s="75"/>
      <c r="AE57" s="92"/>
      <c r="AF57" s="87"/>
      <c r="AG57" s="77">
        <f>VLOOKUP(A57,'[2]final categories'!A$4:B$682,2,FALSE)</f>
        <v>2</v>
      </c>
      <c r="CB57" s="95"/>
      <c r="CC57" s="95"/>
      <c r="CL57" s="96"/>
      <c r="CM57" s="96"/>
      <c r="CW57" s="97"/>
      <c r="CY57" s="98"/>
      <c r="DC57" s="97"/>
      <c r="DG57" s="99"/>
      <c r="FE57" s="95"/>
      <c r="FF57" s="95"/>
      <c r="FO57" s="96"/>
      <c r="FP57" s="96"/>
      <c r="FZ57" s="97"/>
      <c r="GB57" s="98"/>
      <c r="GF57" s="97"/>
      <c r="GJ57" s="99"/>
    </row>
    <row r="58" spans="1:192" ht="18.75" hidden="1" x14ac:dyDescent="0.3">
      <c r="A58" s="47">
        <v>990</v>
      </c>
      <c r="B58" s="47" t="str">
        <f>VLOOKUP(A58,[2]Sheet2!A$1:B$186,2,FALSE)</f>
        <v>Delete 2011 (ASSESS BUT DO NOT PUT INTO FINAL SHLAA)</v>
      </c>
      <c r="C58" s="20" t="s">
        <v>360</v>
      </c>
      <c r="D58" s="68"/>
      <c r="E58" s="20" t="s">
        <v>748</v>
      </c>
      <c r="F58" s="20" t="s">
        <v>749</v>
      </c>
      <c r="G58" s="20" t="s">
        <v>750</v>
      </c>
      <c r="H58" s="20" t="s">
        <v>150</v>
      </c>
      <c r="I58" s="20" t="s">
        <v>751</v>
      </c>
      <c r="J58" s="20">
        <v>2.9</v>
      </c>
      <c r="K58" s="20">
        <v>488014.13</v>
      </c>
      <c r="L58" s="20">
        <v>265461.12</v>
      </c>
      <c r="M58" s="20" t="s">
        <v>752</v>
      </c>
      <c r="N58" s="68"/>
      <c r="O58" s="69">
        <f>VLOOKUP(A58,'[3]186'!A$2:A$187,1,FALSE)</f>
        <v>990</v>
      </c>
      <c r="P58" s="68">
        <f>VLOOKUP(A58,'[3]AREAS FINAL'!A$2:B$725,2,FALSE)</f>
        <v>56.350700000000003</v>
      </c>
      <c r="Q58" s="39">
        <v>22.385528999999998</v>
      </c>
      <c r="R58" s="79">
        <v>0.8</v>
      </c>
      <c r="S58" s="20">
        <f t="shared" si="11"/>
        <v>45.080560000000006</v>
      </c>
      <c r="T58" s="80">
        <v>0.5</v>
      </c>
      <c r="U58" s="20">
        <f t="shared" si="12"/>
        <v>22.540280000000003</v>
      </c>
      <c r="V58" s="47" t="str">
        <f>VLOOKUP(A58,'[7]visited sites'!$D$2:$AP$44,39,FALSE)</f>
        <v>housing only</v>
      </c>
      <c r="W58" s="81">
        <v>1</v>
      </c>
      <c r="X58" s="20">
        <f t="shared" si="13"/>
        <v>22.540280000000003</v>
      </c>
      <c r="Y58" s="68">
        <f>VLOOKUP(A58,'[3]DENSITY FINAL'!A$2:B$725,2,FALSE)</f>
        <v>35</v>
      </c>
      <c r="Z58" s="82">
        <f t="shared" si="14"/>
        <v>788.90980000000013</v>
      </c>
      <c r="AA58" s="74">
        <f t="shared" si="15"/>
        <v>788.90980000000013</v>
      </c>
      <c r="AB58" s="75"/>
      <c r="AC58" s="75"/>
      <c r="AD58" s="75"/>
      <c r="AE58" s="76"/>
      <c r="AF58" s="20"/>
      <c r="AG58" s="77">
        <f>VLOOKUP(A58,'[2]final categories'!A$4:B$682,2,FALSE)</f>
        <v>3</v>
      </c>
    </row>
    <row r="59" spans="1:192" ht="18.75" hidden="1" x14ac:dyDescent="0.3">
      <c r="A59" s="87">
        <v>998</v>
      </c>
      <c r="B59" s="87" t="str">
        <f>VLOOKUP(A59,[2]Sheet2!A$1:B$186,2,FALSE)</f>
        <v>Yes - Factual Update (replot and reassess 2011) - done</v>
      </c>
      <c r="C59" s="87" t="s">
        <v>360</v>
      </c>
      <c r="D59" s="88"/>
      <c r="E59" s="87" t="s">
        <v>753</v>
      </c>
      <c r="F59" s="87" t="s">
        <v>754</v>
      </c>
      <c r="G59" s="87" t="s">
        <v>755</v>
      </c>
      <c r="H59" s="87" t="s">
        <v>150</v>
      </c>
      <c r="I59" s="87" t="s">
        <v>756</v>
      </c>
      <c r="J59" s="87">
        <v>2.2999999999999998</v>
      </c>
      <c r="K59" s="87">
        <v>492088.47</v>
      </c>
      <c r="L59" s="87">
        <v>269601.34999999998</v>
      </c>
      <c r="M59" s="87" t="s">
        <v>757</v>
      </c>
      <c r="N59" s="68">
        <f>VLOOKUP(A59,'[3]FU Type'!A$2:B$680,2,FALSE)</f>
        <v>998</v>
      </c>
      <c r="O59" s="69">
        <f>VLOOKUP(A59,'[3]186'!A$2:A$187,1,FALSE)</f>
        <v>998</v>
      </c>
      <c r="P59" s="68">
        <f>VLOOKUP(A59,'[3]AREAS FINAL'!A$2:B$725,2,FALSE)</f>
        <v>114.572</v>
      </c>
      <c r="Q59" s="89">
        <v>17.616568000000001</v>
      </c>
      <c r="R59" s="90">
        <v>0.95</v>
      </c>
      <c r="S59" s="87">
        <f t="shared" si="11"/>
        <v>108.8434</v>
      </c>
      <c r="T59" s="94">
        <v>0.5</v>
      </c>
      <c r="U59" s="87">
        <f t="shared" si="12"/>
        <v>54.421700000000001</v>
      </c>
      <c r="V59" s="87" t="s">
        <v>758</v>
      </c>
      <c r="W59" s="90">
        <v>0.6</v>
      </c>
      <c r="X59" s="87">
        <f t="shared" si="13"/>
        <v>32.653019999999998</v>
      </c>
      <c r="Y59" s="68">
        <f>VLOOKUP(A59,'[3]DENSITY FINAL'!A$2:B$725,2,FALSE)</f>
        <v>35</v>
      </c>
      <c r="Z59" s="91">
        <f t="shared" si="14"/>
        <v>1142.8556999999998</v>
      </c>
      <c r="AA59" s="74">
        <f t="shared" si="15"/>
        <v>1142.8556999999998</v>
      </c>
      <c r="AB59" s="75"/>
      <c r="AC59" s="75"/>
      <c r="AD59" s="75"/>
      <c r="AE59" s="92"/>
      <c r="AF59" s="87"/>
      <c r="AG59" s="77">
        <f>VLOOKUP(A59,'[2]final categories'!A$4:B$682,2,FALSE)</f>
        <v>4</v>
      </c>
      <c r="AI59" s="78" t="s">
        <v>626</v>
      </c>
      <c r="CB59" s="95"/>
      <c r="CC59" s="95"/>
      <c r="CL59" s="96"/>
      <c r="CM59" s="96"/>
      <c r="CW59" s="97"/>
      <c r="CY59" s="98"/>
      <c r="DC59" s="97"/>
      <c r="DG59" s="99"/>
      <c r="FE59" s="95"/>
      <c r="FF59" s="95"/>
      <c r="FO59" s="96"/>
      <c r="FP59" s="96"/>
      <c r="FZ59" s="97"/>
      <c r="GB59" s="98"/>
      <c r="GF59" s="97"/>
      <c r="GJ59" s="99"/>
    </row>
    <row r="60" spans="1:192" ht="18.75" hidden="1" x14ac:dyDescent="0.3">
      <c r="A60" s="47">
        <v>1006</v>
      </c>
      <c r="B60" s="47"/>
      <c r="C60" s="20"/>
      <c r="D60" s="68"/>
      <c r="E60" s="20"/>
      <c r="F60" s="20"/>
      <c r="G60" s="20"/>
      <c r="H60" s="20"/>
      <c r="I60" s="20"/>
      <c r="J60" s="20"/>
      <c r="K60" s="20"/>
      <c r="L60" s="20"/>
      <c r="M60" s="20"/>
      <c r="N60" s="68">
        <f>VLOOKUP(A60,'[3]FU Type'!A$2:B$680,2,FALSE)</f>
        <v>1006</v>
      </c>
      <c r="O60" s="69" t="e">
        <f>VLOOKUP(A60,'[3]186'!A$2:A$187,1,FALSE)</f>
        <v>#N/A</v>
      </c>
      <c r="P60" s="68">
        <f>VLOOKUP(A60,'[3]AREAS FINAL'!A$2:B$725,2,FALSE)</f>
        <v>16.695</v>
      </c>
      <c r="Q60" s="84"/>
      <c r="R60" s="110">
        <v>1</v>
      </c>
      <c r="S60" s="20">
        <f t="shared" si="11"/>
        <v>16.695</v>
      </c>
      <c r="T60" s="110">
        <v>0.5</v>
      </c>
      <c r="U60" s="20">
        <f t="shared" si="12"/>
        <v>8.3475000000000001</v>
      </c>
      <c r="V60" s="20" t="s">
        <v>758</v>
      </c>
      <c r="W60" s="110">
        <v>0.75</v>
      </c>
      <c r="X60" s="20">
        <f t="shared" si="13"/>
        <v>6.2606250000000001</v>
      </c>
      <c r="Y60" s="68">
        <f>VLOOKUP(A60,'[3]DENSITY FINAL'!A$2:B$725,2,FALSE)</f>
        <v>60</v>
      </c>
      <c r="Z60" s="82">
        <f t="shared" si="14"/>
        <v>375.63749999999999</v>
      </c>
      <c r="AA60" s="74">
        <v>375</v>
      </c>
      <c r="AB60" s="75"/>
      <c r="AC60" s="75"/>
      <c r="AD60" s="75"/>
      <c r="AE60" s="76" t="s">
        <v>759</v>
      </c>
      <c r="AF60" s="20"/>
      <c r="AG60" s="77">
        <f>VLOOKUP(A60,'[2]final categories'!A$4:B$682,2,FALSE)</f>
        <v>2</v>
      </c>
    </row>
    <row r="61" spans="1:192" ht="18.75" hidden="1" x14ac:dyDescent="0.3">
      <c r="A61" s="47">
        <v>1011</v>
      </c>
      <c r="B61" s="47" t="str">
        <f>VLOOKUP(A61,[2]Sheet2!A$1:B$186,2,FALSE)</f>
        <v>Yes Factual Update (polygon amendement)</v>
      </c>
      <c r="C61" s="20" t="s">
        <v>360</v>
      </c>
      <c r="D61" s="68"/>
      <c r="E61" s="20" t="s">
        <v>760</v>
      </c>
      <c r="F61" s="20" t="s">
        <v>761</v>
      </c>
      <c r="G61" s="20" t="s">
        <v>762</v>
      </c>
      <c r="H61" s="20" t="s">
        <v>49</v>
      </c>
      <c r="I61" s="20" t="s">
        <v>763</v>
      </c>
      <c r="J61" s="20">
        <v>1.1499999999999999</v>
      </c>
      <c r="K61" s="20">
        <v>489844.76</v>
      </c>
      <c r="L61" s="20">
        <v>293697.98</v>
      </c>
      <c r="M61" s="20" t="s">
        <v>764</v>
      </c>
      <c r="N61" s="68">
        <f>VLOOKUP(A61,'[3]FU Type'!A$2:B$680,2,FALSE)</f>
        <v>1011</v>
      </c>
      <c r="O61" s="69">
        <f>VLOOKUP(A61,'[3]186'!A$2:A$187,1,FALSE)</f>
        <v>1011</v>
      </c>
      <c r="P61" s="68">
        <f>VLOOKUP(A61,'[3]AREAS FINAL'!A$2:B$725,2,FALSE)</f>
        <v>2.68696</v>
      </c>
      <c r="Q61" s="39">
        <v>4.7987270000000004</v>
      </c>
      <c r="R61" s="79">
        <v>1</v>
      </c>
      <c r="S61" s="20">
        <f t="shared" si="11"/>
        <v>2.68696</v>
      </c>
      <c r="T61" s="80">
        <v>0.75</v>
      </c>
      <c r="U61" s="20">
        <f t="shared" si="12"/>
        <v>2.0152200000000002</v>
      </c>
      <c r="V61" s="47" t="str">
        <f>VLOOKUP(A61,[4]Sheet4!$A$1:$B$210,2,FALSE)</f>
        <v>Housing only</v>
      </c>
      <c r="W61" s="81">
        <v>1</v>
      </c>
      <c r="X61" s="20">
        <f t="shared" si="13"/>
        <v>2.0152200000000002</v>
      </c>
      <c r="Y61" s="68">
        <f>VLOOKUP(A61,'[3]DENSITY FINAL'!A$2:B$725,2,FALSE)</f>
        <v>35</v>
      </c>
      <c r="Z61" s="82">
        <f t="shared" si="14"/>
        <v>70.532700000000006</v>
      </c>
      <c r="AA61" s="74">
        <f t="shared" si="15"/>
        <v>70.532700000000006</v>
      </c>
      <c r="AB61" s="75"/>
      <c r="AC61" s="75"/>
      <c r="AD61" s="75"/>
      <c r="AE61" s="76"/>
      <c r="AF61" s="20"/>
      <c r="AG61" s="77">
        <f>VLOOKUP(A61,'[2]final categories'!A$4:B$682,2,FALSE)</f>
        <v>3</v>
      </c>
    </row>
    <row r="62" spans="1:192" ht="18.75" hidden="1" x14ac:dyDescent="0.3">
      <c r="A62" s="47">
        <v>1027</v>
      </c>
      <c r="B62" s="47" t="str">
        <f>VLOOKUP(A62,[2]Sheet2!A$1:B$186,2,FALSE)</f>
        <v>Yes - factual update 2011 (replot and reassess)</v>
      </c>
      <c r="C62" s="20" t="s">
        <v>360</v>
      </c>
      <c r="D62" s="68"/>
      <c r="E62" s="20" t="s">
        <v>86</v>
      </c>
      <c r="F62" s="20" t="s">
        <v>87</v>
      </c>
      <c r="G62" s="20" t="s">
        <v>88</v>
      </c>
      <c r="H62" s="20" t="s">
        <v>81</v>
      </c>
      <c r="I62" s="20" t="s">
        <v>765</v>
      </c>
      <c r="J62" s="20">
        <v>3.7</v>
      </c>
      <c r="K62" s="20">
        <v>481531.37</v>
      </c>
      <c r="L62" s="20">
        <v>281591.86</v>
      </c>
      <c r="M62" s="20" t="s">
        <v>766</v>
      </c>
      <c r="N62" s="68">
        <f>VLOOKUP(A62,'[3]FU Type'!A$2:B$680,2,FALSE)</f>
        <v>1027</v>
      </c>
      <c r="O62" s="69">
        <f>VLOOKUP(A62,'[3]186'!A$2:A$187,1,FALSE)</f>
        <v>1027</v>
      </c>
      <c r="P62" s="68">
        <f>VLOOKUP(A62,'[3]AREAS FINAL'!A$2:B$725,2,FALSE)</f>
        <v>1.6044499999999999</v>
      </c>
      <c r="Q62" s="39">
        <v>9.2808030000000006</v>
      </c>
      <c r="R62" s="79">
        <v>1</v>
      </c>
      <c r="S62" s="20">
        <f t="shared" si="11"/>
        <v>1.6044499999999999</v>
      </c>
      <c r="T62" s="80">
        <v>0.9</v>
      </c>
      <c r="U62" s="20">
        <f t="shared" si="12"/>
        <v>1.444005</v>
      </c>
      <c r="V62" s="47" t="str">
        <f>VLOOKUP(A62,'[6]visited sites new'!$D$2:$AR$95,41,FALSE)</f>
        <v>housing only</v>
      </c>
      <c r="W62" s="81">
        <v>1</v>
      </c>
      <c r="X62" s="20">
        <f t="shared" si="13"/>
        <v>1.444005</v>
      </c>
      <c r="Y62" s="68">
        <f>VLOOKUP(A62,'[3]DENSITY FINAL'!A$2:B$725,2,FALSE)</f>
        <v>60</v>
      </c>
      <c r="Z62" s="82">
        <f t="shared" si="14"/>
        <v>86.640299999999996</v>
      </c>
      <c r="AA62" s="74">
        <f t="shared" si="15"/>
        <v>86.640299999999996</v>
      </c>
      <c r="AB62" s="75"/>
      <c r="AC62" s="75"/>
      <c r="AD62" s="75"/>
      <c r="AE62" s="76"/>
      <c r="AF62" s="20"/>
      <c r="AG62" s="77">
        <f>VLOOKUP(A62,'[2]final categories'!A$4:B$682,2,FALSE)</f>
        <v>2</v>
      </c>
    </row>
    <row r="63" spans="1:192" ht="18.75" hidden="1" x14ac:dyDescent="0.3">
      <c r="A63" s="87">
        <v>1064</v>
      </c>
      <c r="B63" s="87" t="str">
        <f>VLOOKUP(A63,[2]Sheet2!A$1:B$186,2,FALSE)</f>
        <v>Delete 2011 (ASSESS BUT DO NOT PUT INTO FINAL SHLAA)</v>
      </c>
      <c r="C63" s="87" t="s">
        <v>360</v>
      </c>
      <c r="D63" s="88"/>
      <c r="E63" s="87" t="s">
        <v>767</v>
      </c>
      <c r="F63" s="87" t="s">
        <v>768</v>
      </c>
      <c r="G63" s="87" t="s">
        <v>769</v>
      </c>
      <c r="H63" s="87" t="s">
        <v>81</v>
      </c>
      <c r="I63" s="87" t="s">
        <v>770</v>
      </c>
      <c r="J63" s="87" t="s">
        <v>620</v>
      </c>
      <c r="K63" s="87">
        <v>490435.42</v>
      </c>
      <c r="L63" s="87">
        <v>277773.24</v>
      </c>
      <c r="M63" s="87" t="s">
        <v>771</v>
      </c>
      <c r="N63" s="68"/>
      <c r="O63" s="69">
        <f>VLOOKUP(A63,'[3]186'!A$2:A$187,1,FALSE)</f>
        <v>1064</v>
      </c>
      <c r="P63" s="68">
        <f>VLOOKUP(A63,'[3]AREAS FINAL'!A$2:B$725,2,FALSE)</f>
        <v>394.012</v>
      </c>
      <c r="Q63" s="89">
        <v>9.0084420000000005</v>
      </c>
      <c r="R63" s="90">
        <v>0.9</v>
      </c>
      <c r="S63" s="87">
        <f t="shared" si="11"/>
        <v>354.61079999999998</v>
      </c>
      <c r="T63" s="94">
        <v>0.5</v>
      </c>
      <c r="U63" s="87">
        <f t="shared" si="12"/>
        <v>177.30539999999999</v>
      </c>
      <c r="V63" s="87" t="str">
        <f>VLOOKUP(A63,'[6]visited sites new'!$D$2:$AR$95,41,FALSE)</f>
        <v>mixed use devt</v>
      </c>
      <c r="W63" s="90">
        <v>0.8</v>
      </c>
      <c r="X63" s="87">
        <f t="shared" si="13"/>
        <v>141.84432000000001</v>
      </c>
      <c r="Y63" s="68">
        <f>VLOOKUP(A63,'[3]DENSITY FINAL'!A$2:B$725,2,FALSE)</f>
        <v>35</v>
      </c>
      <c r="Z63" s="91">
        <f t="shared" si="14"/>
        <v>4964.5512000000008</v>
      </c>
      <c r="AA63" s="74">
        <f t="shared" si="15"/>
        <v>4964.5512000000008</v>
      </c>
      <c r="AB63" s="75"/>
      <c r="AC63" s="75"/>
      <c r="AD63" s="75"/>
      <c r="AE63" s="92"/>
      <c r="AF63" s="87"/>
      <c r="AG63" s="77">
        <f>VLOOKUP(A63,'[2]final categories'!A$4:B$682,2,FALSE)</f>
        <v>4</v>
      </c>
      <c r="AI63" s="78" t="s">
        <v>626</v>
      </c>
      <c r="CB63" s="95"/>
      <c r="CC63" s="95"/>
      <c r="CL63" s="96"/>
      <c r="CM63" s="96"/>
      <c r="CW63" s="97"/>
      <c r="CY63" s="98"/>
      <c r="DC63" s="97"/>
      <c r="DG63" s="99"/>
      <c r="FE63" s="95"/>
      <c r="FF63" s="95"/>
      <c r="FO63" s="96"/>
      <c r="FP63" s="96"/>
      <c r="FZ63" s="97"/>
      <c r="GB63" s="98"/>
      <c r="GF63" s="97"/>
      <c r="GJ63" s="99"/>
    </row>
    <row r="64" spans="1:192" ht="18.75" hidden="1" x14ac:dyDescent="0.3">
      <c r="A64" s="47">
        <v>1084</v>
      </c>
      <c r="B64" s="47" t="str">
        <f>VLOOKUP(A64,[2]Sheet2!A$1:B$186,2,FALSE)</f>
        <v>Yes - factual update (polygon amended so reassess)</v>
      </c>
      <c r="C64" s="20" t="s">
        <v>360</v>
      </c>
      <c r="D64" s="68"/>
      <c r="E64" s="20" t="s">
        <v>772</v>
      </c>
      <c r="F64" s="20" t="s">
        <v>773</v>
      </c>
      <c r="G64" s="20" t="s">
        <v>81</v>
      </c>
      <c r="H64" s="20" t="s">
        <v>81</v>
      </c>
      <c r="I64" s="20" t="s">
        <v>774</v>
      </c>
      <c r="J64" s="20">
        <v>3.1</v>
      </c>
      <c r="K64" s="20">
        <v>488684.69</v>
      </c>
      <c r="L64" s="20">
        <v>279490.68</v>
      </c>
      <c r="M64" s="20" t="s">
        <v>775</v>
      </c>
      <c r="N64" s="68">
        <f>VLOOKUP(A64,'[3]FU Type'!A$2:B$680,2,FALSE)</f>
        <v>1084</v>
      </c>
      <c r="O64" s="69">
        <f>VLOOKUP(A64,'[3]186'!A$2:A$187,1,FALSE)</f>
        <v>1084</v>
      </c>
      <c r="P64" s="68">
        <f>VLOOKUP(A64,'[3]AREAS FINAL'!A$2:B$725,2,FALSE)</f>
        <v>38.004100000000001</v>
      </c>
      <c r="Q64" s="39">
        <v>8.2241909999999994</v>
      </c>
      <c r="R64" s="79">
        <v>0.9</v>
      </c>
      <c r="S64" s="20">
        <f t="shared" si="11"/>
        <v>34.203690000000002</v>
      </c>
      <c r="T64" s="80">
        <v>0.5</v>
      </c>
      <c r="U64" s="20">
        <f t="shared" si="12"/>
        <v>17.101845000000001</v>
      </c>
      <c r="V64" s="47" t="str">
        <f>VLOOKUP(A64,'[6]visited sites new'!$D$2:$AR$95,41,FALSE)</f>
        <v>housing only</v>
      </c>
      <c r="W64" s="81">
        <v>1</v>
      </c>
      <c r="X64" s="20">
        <f t="shared" si="13"/>
        <v>17.101845000000001</v>
      </c>
      <c r="Y64" s="68">
        <f>VLOOKUP(A64,'[3]DENSITY FINAL'!A$2:B$725,2,FALSE)</f>
        <v>50</v>
      </c>
      <c r="Z64" s="82">
        <f t="shared" si="14"/>
        <v>855.09225000000004</v>
      </c>
      <c r="AA64" s="74">
        <f t="shared" si="15"/>
        <v>855.09225000000004</v>
      </c>
      <c r="AB64" s="75"/>
      <c r="AC64" s="75"/>
      <c r="AD64" s="75"/>
      <c r="AE64" s="76"/>
      <c r="AF64" s="20"/>
      <c r="AG64" s="77">
        <f>VLOOKUP(A64,'[2]final categories'!A$4:B$682,2,FALSE)</f>
        <v>3</v>
      </c>
    </row>
    <row r="65" spans="1:35" ht="18.75" hidden="1" x14ac:dyDescent="0.3">
      <c r="A65" s="47">
        <v>1120</v>
      </c>
      <c r="B65" s="47" t="str">
        <f>VLOOKUP(A65,[2]Sheet2!A$1:B$186,2,FALSE)</f>
        <v>Yes - new site submission</v>
      </c>
      <c r="C65" s="20" t="s">
        <v>360</v>
      </c>
      <c r="D65" s="68"/>
      <c r="E65" s="20" t="s">
        <v>776</v>
      </c>
      <c r="F65" s="20"/>
      <c r="G65" s="20" t="s">
        <v>720</v>
      </c>
      <c r="H65" s="20" t="s">
        <v>150</v>
      </c>
      <c r="I65" s="20" t="s">
        <v>777</v>
      </c>
      <c r="J65" s="20">
        <v>3</v>
      </c>
      <c r="K65" s="20">
        <v>491385.21</v>
      </c>
      <c r="L65" s="20">
        <v>265244.62</v>
      </c>
      <c r="M65" s="20" t="s">
        <v>778</v>
      </c>
      <c r="N65" s="68">
        <f>VLOOKUP(A65,'[3]FU Type'!A$2:B$680,2,FALSE)</f>
        <v>1120</v>
      </c>
      <c r="O65" s="69">
        <f>VLOOKUP(A65,'[3]186'!A$2:A$187,1,FALSE)</f>
        <v>1120</v>
      </c>
      <c r="P65" s="68">
        <f>VLOOKUP(A65,'[3]AREAS FINAL'!A$2:B$725,2,FALSE)</f>
        <v>45.2376</v>
      </c>
      <c r="Q65" s="39">
        <v>22.662412</v>
      </c>
      <c r="R65" s="79">
        <v>0.8</v>
      </c>
      <c r="S65" s="20">
        <f t="shared" si="11"/>
        <v>36.190080000000002</v>
      </c>
      <c r="T65" s="80">
        <v>0.5</v>
      </c>
      <c r="U65" s="20">
        <f t="shared" si="12"/>
        <v>18.095040000000001</v>
      </c>
      <c r="V65" s="47" t="str">
        <f>VLOOKUP(A65,'[7]visited sites'!$D$2:$AP$44,39,FALSE)</f>
        <v>housing only</v>
      </c>
      <c r="W65" s="81">
        <v>1</v>
      </c>
      <c r="X65" s="20">
        <f t="shared" si="13"/>
        <v>18.095040000000001</v>
      </c>
      <c r="Y65" s="68">
        <f>VLOOKUP(A65,'[3]DENSITY FINAL'!A$2:B$725,2,FALSE)</f>
        <v>50</v>
      </c>
      <c r="Z65" s="82">
        <f t="shared" si="14"/>
        <v>904.75200000000007</v>
      </c>
      <c r="AA65" s="74">
        <f t="shared" si="15"/>
        <v>904.75200000000007</v>
      </c>
      <c r="AB65" s="75"/>
      <c r="AC65" s="75"/>
      <c r="AD65" s="75"/>
      <c r="AE65" s="76"/>
      <c r="AF65" s="20"/>
      <c r="AG65" s="77">
        <f>VLOOKUP(A65,'[2]final categories'!A$4:B$682,2,FALSE)</f>
        <v>3</v>
      </c>
    </row>
    <row r="66" spans="1:35" ht="18.75" hidden="1" x14ac:dyDescent="0.3">
      <c r="A66" s="47">
        <v>1148</v>
      </c>
      <c r="B66" s="47" t="str">
        <f>VLOOKUP(A66,[2]Sheet2!A$1:B$186,2,FALSE)</f>
        <v>Yes - factual update 2011 (discount site area)</v>
      </c>
      <c r="C66" s="20" t="s">
        <v>360</v>
      </c>
      <c r="D66" s="68"/>
      <c r="E66" s="20" t="s">
        <v>779</v>
      </c>
      <c r="F66" s="20" t="s">
        <v>135</v>
      </c>
      <c r="G66" s="20" t="s">
        <v>49</v>
      </c>
      <c r="H66" s="20" t="s">
        <v>49</v>
      </c>
      <c r="I66" s="20" t="s">
        <v>780</v>
      </c>
      <c r="J66" s="20">
        <v>3.4</v>
      </c>
      <c r="K66" s="20">
        <v>488882.74</v>
      </c>
      <c r="L66" s="20">
        <v>288692.46999999997</v>
      </c>
      <c r="M66" s="20" t="s">
        <v>781</v>
      </c>
      <c r="N66" s="68">
        <f>VLOOKUP(A66,'[3]FU Type'!A$2:B$680,2,FALSE)</f>
        <v>1148</v>
      </c>
      <c r="O66" s="69">
        <f>VLOOKUP(A66,'[3]186'!A$2:A$187,1,FALSE)</f>
        <v>1148</v>
      </c>
      <c r="P66" s="68">
        <f>VLOOKUP(A66,'[3]AREAS FINAL'!A$2:B$725,2,FALSE)</f>
        <v>17.9148</v>
      </c>
      <c r="Q66" s="39">
        <v>0.16145599999999999</v>
      </c>
      <c r="R66" s="79">
        <v>0.5</v>
      </c>
      <c r="S66" s="20">
        <f t="shared" si="11"/>
        <v>8.9573999999999998</v>
      </c>
      <c r="T66" s="80">
        <v>0.75</v>
      </c>
      <c r="U66" s="20">
        <f t="shared" si="12"/>
        <v>6.7180499999999999</v>
      </c>
      <c r="V66" s="47" t="str">
        <f>VLOOKUP(A66,[4]Sheet4!$A$1:$B$210,2,FALSE)</f>
        <v>As part of mixed development</v>
      </c>
      <c r="W66" s="81">
        <v>0.5</v>
      </c>
      <c r="X66" s="20">
        <f t="shared" si="13"/>
        <v>3.3590249999999999</v>
      </c>
      <c r="Y66" s="68">
        <f>VLOOKUP(A66,'[3]DENSITY FINAL'!A$2:B$725,2,FALSE)</f>
        <v>70</v>
      </c>
      <c r="Z66" s="82">
        <f t="shared" si="14"/>
        <v>235.13174999999998</v>
      </c>
      <c r="AA66" s="74">
        <f t="shared" si="15"/>
        <v>235.13174999999998</v>
      </c>
      <c r="AB66" s="75"/>
      <c r="AC66" s="75"/>
      <c r="AD66" s="75"/>
      <c r="AE66" s="76"/>
      <c r="AF66" s="20"/>
      <c r="AG66" s="77">
        <f>VLOOKUP(A66,'[2]final categories'!A$4:B$682,2,FALSE)</f>
        <v>1</v>
      </c>
    </row>
    <row r="67" spans="1:35" ht="18.75" hidden="1" x14ac:dyDescent="0.3">
      <c r="A67" s="47">
        <v>1157</v>
      </c>
      <c r="B67" s="47"/>
      <c r="C67" s="20"/>
      <c r="D67" s="68"/>
      <c r="E67" s="20"/>
      <c r="F67" s="20"/>
      <c r="G67" s="20"/>
      <c r="H67" s="20"/>
      <c r="I67" s="20"/>
      <c r="J67" s="20"/>
      <c r="K67" s="20"/>
      <c r="L67" s="20"/>
      <c r="M67" s="20"/>
      <c r="N67" s="68">
        <f>VLOOKUP(A67,'[3]FU Type'!A$2:B$680,2,FALSE)</f>
        <v>1157</v>
      </c>
      <c r="O67" s="69" t="e">
        <f>VLOOKUP(A67,'[3]186'!A$2:A$187,1,FALSE)</f>
        <v>#N/A</v>
      </c>
      <c r="P67" s="68">
        <f>VLOOKUP(A67,'[3]AREAS FINAL'!A$2:B$725,2,FALSE)</f>
        <v>2.0966399999999998</v>
      </c>
      <c r="Q67" s="84"/>
      <c r="R67" s="110">
        <v>1</v>
      </c>
      <c r="S67" s="20">
        <f t="shared" si="11"/>
        <v>2.0966399999999998</v>
      </c>
      <c r="T67" s="80">
        <v>0.75</v>
      </c>
      <c r="U67" s="20">
        <f t="shared" si="12"/>
        <v>1.5724799999999999</v>
      </c>
      <c r="V67" s="20" t="s">
        <v>616</v>
      </c>
      <c r="W67" s="110">
        <v>1</v>
      </c>
      <c r="X67" s="20">
        <f t="shared" si="13"/>
        <v>1.5724799999999999</v>
      </c>
      <c r="Y67" s="68">
        <f>VLOOKUP(A67,'[3]DENSITY FINAL'!A$2:B$725,2,FALSE)</f>
        <v>35</v>
      </c>
      <c r="Z67" s="82">
        <f t="shared" si="14"/>
        <v>55.036799999999992</v>
      </c>
      <c r="AA67" s="74">
        <f>Z67*0.75</f>
        <v>41.277599999999993</v>
      </c>
      <c r="AB67" s="75"/>
      <c r="AC67" s="75"/>
      <c r="AD67" s="75"/>
      <c r="AE67" s="111" t="s">
        <v>782</v>
      </c>
      <c r="AF67" s="20"/>
      <c r="AG67" s="77">
        <f>VLOOKUP(A67,'[2]final categories'!A$4:B$682,2,FALSE)</f>
        <v>2</v>
      </c>
    </row>
    <row r="68" spans="1:35" ht="18.75" hidden="1" x14ac:dyDescent="0.3">
      <c r="A68" s="47">
        <v>1165</v>
      </c>
      <c r="B68" s="47"/>
      <c r="C68" s="20"/>
      <c r="D68" s="68"/>
      <c r="E68" s="20"/>
      <c r="F68" s="20"/>
      <c r="G68" s="20"/>
      <c r="H68" s="20"/>
      <c r="I68" s="20"/>
      <c r="J68" s="20"/>
      <c r="K68" s="20"/>
      <c r="L68" s="20"/>
      <c r="M68" s="20"/>
      <c r="N68" s="68">
        <f>VLOOKUP(A68,'[3]FU Type'!A$2:B$680,2,FALSE)</f>
        <v>1165</v>
      </c>
      <c r="O68" s="69" t="e">
        <f>VLOOKUP(A68,'[3]186'!A$2:A$187,1,FALSE)</f>
        <v>#N/A</v>
      </c>
      <c r="P68" s="68">
        <f>VLOOKUP(A68,'[3]AREAS FINAL'!A$2:B$725,2,FALSE)</f>
        <v>3.4181400000000002</v>
      </c>
      <c r="Q68" s="84"/>
      <c r="R68" s="110">
        <v>1</v>
      </c>
      <c r="S68" s="20">
        <f t="shared" si="11"/>
        <v>3.4181400000000002</v>
      </c>
      <c r="T68" s="80">
        <v>0.75</v>
      </c>
      <c r="U68" s="20">
        <f t="shared" si="12"/>
        <v>2.5636049999999999</v>
      </c>
      <c r="V68" s="20" t="s">
        <v>616</v>
      </c>
      <c r="W68" s="110">
        <v>1</v>
      </c>
      <c r="X68" s="20">
        <f t="shared" si="13"/>
        <v>2.5636049999999999</v>
      </c>
      <c r="Y68" s="68">
        <f>VLOOKUP(A68,'[3]DENSITY FINAL'!A$2:B$725,2,FALSE)</f>
        <v>50</v>
      </c>
      <c r="Z68" s="82">
        <f t="shared" si="14"/>
        <v>128.18025</v>
      </c>
      <c r="AA68" s="74">
        <f t="shared" ref="AA68:AA110" si="16">Z68</f>
        <v>128.18025</v>
      </c>
      <c r="AB68" s="75"/>
      <c r="AC68" s="75"/>
      <c r="AD68" s="75"/>
      <c r="AE68" s="76"/>
      <c r="AF68" s="20"/>
      <c r="AG68" s="77">
        <f>VLOOKUP(A68,'[2]final categories'!A$4:B$682,2,FALSE)</f>
        <v>3</v>
      </c>
    </row>
    <row r="69" spans="1:35" ht="15" hidden="1" customHeight="1" x14ac:dyDescent="0.3">
      <c r="A69" s="47">
        <v>1167</v>
      </c>
      <c r="B69" s="47" t="str">
        <f>VLOOKUP(A69,[2]Sheet2!A$1:B$186,2,FALSE)</f>
        <v>Yes - Factual Update (Replot and reassess) - done</v>
      </c>
      <c r="C69" s="20" t="s">
        <v>360</v>
      </c>
      <c r="D69" s="68"/>
      <c r="E69" s="20" t="s">
        <v>783</v>
      </c>
      <c r="F69" s="20" t="s">
        <v>784</v>
      </c>
      <c r="G69" s="20" t="s">
        <v>785</v>
      </c>
      <c r="H69" s="20" t="s">
        <v>49</v>
      </c>
      <c r="I69" s="20" t="s">
        <v>786</v>
      </c>
      <c r="J69" s="20">
        <v>3.1</v>
      </c>
      <c r="K69" s="20">
        <v>484986.26</v>
      </c>
      <c r="L69" s="20">
        <v>287186.67</v>
      </c>
      <c r="M69" s="20" t="s">
        <v>787</v>
      </c>
      <c r="N69" s="68">
        <f>VLOOKUP(A69,'[3]FU Type'!A$2:B$680,2,FALSE)</f>
        <v>1167</v>
      </c>
      <c r="O69" s="69">
        <f>VLOOKUP(A69,'[3]186'!A$2:A$187,1,FALSE)</f>
        <v>1167</v>
      </c>
      <c r="P69" s="68">
        <f>VLOOKUP(A69,'[3]AREAS FINAL'!A$2:B$725,2,FALSE)</f>
        <v>121.985</v>
      </c>
      <c r="Q69" s="39">
        <v>2.4604270000000001</v>
      </c>
      <c r="R69" s="79">
        <v>1</v>
      </c>
      <c r="S69" s="20">
        <f t="shared" si="11"/>
        <v>121.985</v>
      </c>
      <c r="T69" s="80">
        <v>0.5</v>
      </c>
      <c r="U69" s="20">
        <f t="shared" si="12"/>
        <v>60.9925</v>
      </c>
      <c r="V69" s="47" t="str">
        <f>VLOOKUP(A69,[4]Sheet4!$A$1:$B$210,2,FALSE)</f>
        <v>mixed use</v>
      </c>
      <c r="W69" s="81">
        <v>0.5</v>
      </c>
      <c r="X69" s="20">
        <f t="shared" si="13"/>
        <v>30.49625</v>
      </c>
      <c r="Y69" s="68">
        <f>VLOOKUP(A69,'[3]DENSITY FINAL'!A$2:B$725,2,FALSE)</f>
        <v>50</v>
      </c>
      <c r="Z69" s="82">
        <f t="shared" si="14"/>
        <v>1524.8125</v>
      </c>
      <c r="AA69" s="74">
        <f t="shared" si="16"/>
        <v>1524.8125</v>
      </c>
      <c r="AB69" s="75"/>
      <c r="AC69" s="75"/>
      <c r="AD69" s="75"/>
      <c r="AE69" s="76"/>
      <c r="AF69" s="20"/>
      <c r="AG69" s="77">
        <f>VLOOKUP(A69,'[2]final categories'!A$4:B$682,2,FALSE)</f>
        <v>4</v>
      </c>
      <c r="AI69" s="78" t="s">
        <v>626</v>
      </c>
    </row>
    <row r="70" spans="1:35" ht="18.75" hidden="1" x14ac:dyDescent="0.3">
      <c r="A70" s="47">
        <v>1170</v>
      </c>
      <c r="B70" s="47" t="str">
        <f>VLOOKUP(A70,[2]Sheet2!A$1:B$186,2,FALSE)</f>
        <v>Delete 2011 (ASSESS BUT DO NOT PUT INTO FINAL SHLAA)</v>
      </c>
      <c r="C70" s="20" t="s">
        <v>360</v>
      </c>
      <c r="D70" s="68"/>
      <c r="E70" s="20" t="s">
        <v>788</v>
      </c>
      <c r="F70" s="20"/>
      <c r="G70" s="20" t="s">
        <v>762</v>
      </c>
      <c r="H70" s="20" t="s">
        <v>49</v>
      </c>
      <c r="I70" s="20" t="s">
        <v>789</v>
      </c>
      <c r="J70" s="20">
        <v>1.25</v>
      </c>
      <c r="K70" s="20">
        <v>490079.37</v>
      </c>
      <c r="L70" s="20">
        <v>293896.93</v>
      </c>
      <c r="M70" s="20" t="s">
        <v>790</v>
      </c>
      <c r="N70" s="68"/>
      <c r="O70" s="69">
        <f>VLOOKUP(A70,'[3]186'!A$2:A$187,1,FALSE)</f>
        <v>1170</v>
      </c>
      <c r="P70" s="68">
        <f>VLOOKUP(A70,'[3]AREAS FINAL'!A$2:B$725,2,FALSE)</f>
        <v>2.02719</v>
      </c>
      <c r="Q70" s="39">
        <v>5.0454059999999998</v>
      </c>
      <c r="R70" s="79">
        <v>1</v>
      </c>
      <c r="S70" s="20">
        <f t="shared" si="11"/>
        <v>2.02719</v>
      </c>
      <c r="T70" s="80">
        <v>0.75</v>
      </c>
      <c r="U70" s="20">
        <f t="shared" si="12"/>
        <v>1.5203925</v>
      </c>
      <c r="V70" s="47" t="str">
        <f>VLOOKUP(A70,[4]Sheet4!$A$1:$B$210,2,FALSE)</f>
        <v>Housing only</v>
      </c>
      <c r="W70" s="81">
        <v>1</v>
      </c>
      <c r="X70" s="20">
        <f t="shared" si="13"/>
        <v>1.5203925</v>
      </c>
      <c r="Y70" s="68">
        <f>VLOOKUP(A70,'[3]DENSITY FINAL'!A$2:B$725,2,FALSE)</f>
        <v>35</v>
      </c>
      <c r="Z70" s="82">
        <f t="shared" si="14"/>
        <v>53.213737500000001</v>
      </c>
      <c r="AA70" s="74">
        <f t="shared" si="16"/>
        <v>53.213737500000001</v>
      </c>
      <c r="AB70" s="75"/>
      <c r="AC70" s="75"/>
      <c r="AD70" s="75"/>
      <c r="AE70" s="76"/>
      <c r="AF70" s="20"/>
      <c r="AG70" s="77">
        <f>VLOOKUP(A70,'[2]final categories'!A$4:B$682,2,FALSE)</f>
        <v>2</v>
      </c>
    </row>
    <row r="71" spans="1:35" ht="18.75" hidden="1" x14ac:dyDescent="0.3">
      <c r="A71" s="47">
        <v>1171</v>
      </c>
      <c r="B71" s="47" t="str">
        <f>VLOOKUP(A71,[2]Sheet2!A$1:B$186,2,FALSE)</f>
        <v>Yes - Factual Update (Replot and reassess) - done</v>
      </c>
      <c r="C71" s="20" t="s">
        <v>360</v>
      </c>
      <c r="D71" s="68"/>
      <c r="E71" s="20"/>
      <c r="F71" s="20" t="s">
        <v>791</v>
      </c>
      <c r="G71" s="20" t="s">
        <v>785</v>
      </c>
      <c r="H71" s="20" t="s">
        <v>49</v>
      </c>
      <c r="I71" s="20" t="s">
        <v>792</v>
      </c>
      <c r="J71" s="20">
        <v>0</v>
      </c>
      <c r="K71" s="20">
        <v>484517.67</v>
      </c>
      <c r="L71" s="20">
        <v>288903.09999999998</v>
      </c>
      <c r="M71" s="20" t="s">
        <v>793</v>
      </c>
      <c r="N71" s="68">
        <f>VLOOKUP(A71,'[3]FU Type'!A$2:B$680,2,FALSE)</f>
        <v>1171</v>
      </c>
      <c r="O71" s="69">
        <f>VLOOKUP(A71,'[3]186'!A$2:A$187,1,FALSE)</f>
        <v>1171</v>
      </c>
      <c r="P71" s="68">
        <f>VLOOKUP(A71,'[3]AREAS FINAL'!A$2:B$725,2,FALSE)</f>
        <v>50.044899999999998</v>
      </c>
      <c r="Q71" s="39">
        <v>2.7352219999999998</v>
      </c>
      <c r="R71" s="79">
        <v>1</v>
      </c>
      <c r="S71" s="20">
        <f t="shared" si="11"/>
        <v>50.044899999999998</v>
      </c>
      <c r="T71" s="71">
        <v>0.5</v>
      </c>
      <c r="U71" s="20">
        <f t="shared" si="12"/>
        <v>25.022449999999999</v>
      </c>
      <c r="V71" s="47" t="str">
        <f>VLOOKUP(A71,[4]Sheet4!$A$1:$B$210,2,FALSE)</f>
        <v>Housing only</v>
      </c>
      <c r="W71" s="81">
        <v>1</v>
      </c>
      <c r="X71" s="20">
        <f t="shared" si="13"/>
        <v>25.022449999999999</v>
      </c>
      <c r="Y71" s="68">
        <f>VLOOKUP(A71,'[3]DENSITY FINAL'!A$2:B$725,2,FALSE)</f>
        <v>35</v>
      </c>
      <c r="Z71" s="82">
        <f t="shared" si="14"/>
        <v>875.78575000000001</v>
      </c>
      <c r="AA71" s="74">
        <f t="shared" si="16"/>
        <v>875.78575000000001</v>
      </c>
      <c r="AB71" s="75"/>
      <c r="AC71" s="75"/>
      <c r="AD71" s="75"/>
      <c r="AE71" s="76"/>
      <c r="AF71" s="20"/>
      <c r="AG71" s="77">
        <f>VLOOKUP(A71,'[2]final categories'!A$4:B$682,2,FALSE)</f>
        <v>4</v>
      </c>
      <c r="AI71" s="78" t="s">
        <v>626</v>
      </c>
    </row>
    <row r="72" spans="1:35" ht="18.75" hidden="1" x14ac:dyDescent="0.3">
      <c r="A72" s="47">
        <v>1196</v>
      </c>
      <c r="B72" s="47"/>
      <c r="C72" s="47"/>
      <c r="D72" s="67"/>
      <c r="E72" s="47"/>
      <c r="F72" s="47"/>
      <c r="G72" s="47"/>
      <c r="H72" s="47"/>
      <c r="I72" s="47"/>
      <c r="J72" s="47"/>
      <c r="K72" s="47"/>
      <c r="L72" s="47"/>
      <c r="M72" s="47"/>
      <c r="N72" s="68">
        <f>VLOOKUP(A72,'[3]FU Type'!A$2:B$680,2,FALSE)</f>
        <v>1196</v>
      </c>
      <c r="O72" s="69" t="e">
        <f>VLOOKUP(A72,'[3]186'!A$2:A$187,1,FALSE)</f>
        <v>#N/A</v>
      </c>
      <c r="P72" s="68">
        <f>VLOOKUP(A72,'[3]AREAS FINAL'!A$2:B$725,2,FALSE)</f>
        <v>2.83168</v>
      </c>
      <c r="Q72" s="78"/>
      <c r="R72" s="81">
        <v>1</v>
      </c>
      <c r="S72" s="47">
        <f t="shared" si="11"/>
        <v>2.83168</v>
      </c>
      <c r="T72" s="80">
        <v>0.75</v>
      </c>
      <c r="U72" s="47">
        <f t="shared" si="12"/>
        <v>2.1237599999999999</v>
      </c>
      <c r="V72" s="20" t="s">
        <v>758</v>
      </c>
      <c r="W72" s="81">
        <v>0.5</v>
      </c>
      <c r="X72" s="47">
        <f t="shared" si="13"/>
        <v>1.0618799999999999</v>
      </c>
      <c r="Y72" s="68">
        <f>VLOOKUP(A72,'[3]DENSITY FINAL'!A$2:B$725,2,FALSE)</f>
        <v>35</v>
      </c>
      <c r="Z72" s="86">
        <f t="shared" si="14"/>
        <v>37.165799999999997</v>
      </c>
      <c r="AA72" s="74">
        <f t="shared" si="16"/>
        <v>37.165799999999997</v>
      </c>
      <c r="AB72" s="75"/>
      <c r="AC72" s="75"/>
      <c r="AD72" s="75"/>
      <c r="AE72" s="112" t="s">
        <v>677</v>
      </c>
      <c r="AF72" s="47"/>
      <c r="AG72" s="77">
        <f>VLOOKUP(A72,'[2]final categories'!A$4:B$682,2,FALSE)</f>
        <v>2</v>
      </c>
    </row>
    <row r="73" spans="1:35" ht="18.75" hidden="1" x14ac:dyDescent="0.3">
      <c r="A73" s="47">
        <v>1197</v>
      </c>
      <c r="B73" s="47"/>
      <c r="C73" s="47"/>
      <c r="D73" s="67"/>
      <c r="E73" s="47"/>
      <c r="F73" s="47"/>
      <c r="G73" s="47"/>
      <c r="H73" s="47"/>
      <c r="I73" s="47"/>
      <c r="J73" s="47"/>
      <c r="K73" s="47"/>
      <c r="L73" s="47"/>
      <c r="M73" s="47"/>
      <c r="N73" s="68">
        <f>VLOOKUP(A73,'[3]FU Type'!A$2:B$680,2,FALSE)</f>
        <v>1197</v>
      </c>
      <c r="O73" s="69" t="e">
        <f>VLOOKUP(A73,'[3]186'!A$2:A$187,1,FALSE)</f>
        <v>#N/A</v>
      </c>
      <c r="P73" s="68">
        <f>VLOOKUP(A73,'[3]AREAS FINAL'!A$2:B$725,2,FALSE)</f>
        <v>15.0707</v>
      </c>
      <c r="Q73" s="78"/>
      <c r="R73" s="81">
        <v>1</v>
      </c>
      <c r="S73" s="47">
        <f t="shared" si="11"/>
        <v>15.0707</v>
      </c>
      <c r="T73" s="81">
        <v>0.5</v>
      </c>
      <c r="U73" s="47">
        <f t="shared" si="12"/>
        <v>7.5353500000000002</v>
      </c>
      <c r="V73" s="20" t="s">
        <v>758</v>
      </c>
      <c r="W73" s="81">
        <v>0.5</v>
      </c>
      <c r="X73" s="47">
        <f t="shared" si="13"/>
        <v>3.7676750000000001</v>
      </c>
      <c r="Y73" s="68">
        <f>VLOOKUP(A73,'[3]DENSITY FINAL'!A$2:B$725,2,FALSE)</f>
        <v>35</v>
      </c>
      <c r="Z73" s="86">
        <f t="shared" si="14"/>
        <v>131.86862500000001</v>
      </c>
      <c r="AA73" s="74">
        <v>63</v>
      </c>
      <c r="AB73" s="75"/>
      <c r="AC73" s="75"/>
      <c r="AD73" s="75"/>
      <c r="AE73" s="112" t="s">
        <v>794</v>
      </c>
      <c r="AF73" s="47"/>
      <c r="AG73" s="77">
        <f>VLOOKUP(A73,'[2]final categories'!A$4:B$682,2,FALSE)</f>
        <v>3</v>
      </c>
    </row>
    <row r="74" spans="1:35" ht="18.75" hidden="1" x14ac:dyDescent="0.3">
      <c r="A74" s="47">
        <v>2001</v>
      </c>
      <c r="B74" s="47" t="str">
        <f>VLOOKUP(A74,[2]Sheet2!A$1:B$186,2,FALSE)</f>
        <v>Yes - new site submission</v>
      </c>
      <c r="C74" s="20" t="s">
        <v>360</v>
      </c>
      <c r="D74" s="68" t="str">
        <f>VLOOKUP(A74,'[2]2011 New Sites - sources'!A$2:C$137,3,FALSE)</f>
        <v>CBC</v>
      </c>
      <c r="E74" s="20" t="s">
        <v>61</v>
      </c>
      <c r="F74" s="20"/>
      <c r="G74" s="20" t="s">
        <v>49</v>
      </c>
      <c r="H74" s="20" t="s">
        <v>49</v>
      </c>
      <c r="I74" s="20" t="s">
        <v>642</v>
      </c>
      <c r="J74" s="20">
        <v>3.35</v>
      </c>
      <c r="K74" s="20">
        <v>486938.36</v>
      </c>
      <c r="L74" s="20">
        <v>287299.92</v>
      </c>
      <c r="M74" s="20" t="s">
        <v>795</v>
      </c>
      <c r="N74" s="68">
        <f>VLOOKUP(A74,'[3]FU Type'!A$2:B$680,2,FALSE)</f>
        <v>2001</v>
      </c>
      <c r="O74" s="69">
        <f>VLOOKUP(A74,'[3]186'!A$2:A$187,1,FALSE)</f>
        <v>2001</v>
      </c>
      <c r="P74" s="68">
        <f>VLOOKUP(A74,'[3]AREAS FINAL'!A$2:B$725,2,FALSE)</f>
        <v>0.39253199999999999</v>
      </c>
      <c r="Q74" s="39">
        <v>1.4647779999999999</v>
      </c>
      <c r="R74" s="79">
        <v>1</v>
      </c>
      <c r="S74" s="20">
        <f t="shared" si="11"/>
        <v>0.39253199999999999</v>
      </c>
      <c r="T74" s="80">
        <v>1</v>
      </c>
      <c r="U74" s="20">
        <f t="shared" si="12"/>
        <v>0.39253199999999999</v>
      </c>
      <c r="V74" s="47" t="str">
        <f>VLOOKUP(A74,[4]Sheet4!$A$1:$B$210,2,FALSE)</f>
        <v>Housing only</v>
      </c>
      <c r="W74" s="81">
        <v>1</v>
      </c>
      <c r="X74" s="20">
        <f t="shared" si="13"/>
        <v>0.39253199999999999</v>
      </c>
      <c r="Y74" s="68">
        <f>VLOOKUP(A74,'[3]DENSITY FINAL'!A$2:B$725,2,FALSE)</f>
        <v>50</v>
      </c>
      <c r="Z74" s="82">
        <f t="shared" si="14"/>
        <v>19.6266</v>
      </c>
      <c r="AA74" s="74">
        <f t="shared" si="16"/>
        <v>19.6266</v>
      </c>
      <c r="AB74" s="75"/>
      <c r="AC74" s="75"/>
      <c r="AD74" s="75"/>
      <c r="AE74" s="76"/>
      <c r="AF74" s="20"/>
      <c r="AG74" s="77">
        <f>VLOOKUP(A74,'[2]final categories'!A$4:B$682,2,FALSE)</f>
        <v>1</v>
      </c>
    </row>
    <row r="75" spans="1:35" ht="18.75" hidden="1" x14ac:dyDescent="0.3">
      <c r="A75" s="47">
        <v>2002</v>
      </c>
      <c r="B75" s="47" t="str">
        <f>VLOOKUP(A75,[2]Sheet2!A$1:B$186,2,FALSE)</f>
        <v>Yes - new site submission</v>
      </c>
      <c r="C75" s="20" t="s">
        <v>360</v>
      </c>
      <c r="D75" s="68" t="str">
        <f>VLOOKUP(A75,'[2]2011 New Sites - sources'!A$2:C$137,3,FALSE)</f>
        <v>CBC</v>
      </c>
      <c r="E75" s="20" t="s">
        <v>796</v>
      </c>
      <c r="F75" s="20"/>
      <c r="G75" s="20" t="s">
        <v>725</v>
      </c>
      <c r="H75" s="20" t="s">
        <v>49</v>
      </c>
      <c r="I75" s="20" t="s">
        <v>797</v>
      </c>
      <c r="J75" s="20">
        <v>2.65</v>
      </c>
      <c r="K75" s="20">
        <v>493147.73</v>
      </c>
      <c r="L75" s="20">
        <v>289215.15000000002</v>
      </c>
      <c r="M75" s="20" t="s">
        <v>798</v>
      </c>
      <c r="N75" s="68">
        <f>VLOOKUP(A75,'[3]FU Type'!A$2:B$680,2,FALSE)</f>
        <v>2002</v>
      </c>
      <c r="O75" s="69">
        <f>VLOOKUP(A75,'[3]186'!A$2:A$187,1,FALSE)</f>
        <v>2002</v>
      </c>
      <c r="P75" s="68">
        <f>VLOOKUP(A75,'[3]AREAS FINAL'!A$2:B$725,2,FALSE)</f>
        <v>1.12598</v>
      </c>
      <c r="Q75" s="39">
        <v>4.5939439999999996</v>
      </c>
      <c r="R75" s="79">
        <v>1</v>
      </c>
      <c r="S75" s="20">
        <f t="shared" si="11"/>
        <v>1.12598</v>
      </c>
      <c r="T75" s="80">
        <v>0.9</v>
      </c>
      <c r="U75" s="20">
        <f t="shared" si="12"/>
        <v>1.013382</v>
      </c>
      <c r="V75" s="47" t="str">
        <f>VLOOKUP(A75,[4]Sheet4!$A$1:$B$210,2,FALSE)</f>
        <v>Housing only</v>
      </c>
      <c r="W75" s="81">
        <v>1</v>
      </c>
      <c r="X75" s="20">
        <f t="shared" si="13"/>
        <v>1.013382</v>
      </c>
      <c r="Y75" s="68">
        <f>VLOOKUP(A75,'[3]DENSITY FINAL'!A$2:B$725,2,FALSE)</f>
        <v>50</v>
      </c>
      <c r="Z75" s="82">
        <f t="shared" si="14"/>
        <v>50.6691</v>
      </c>
      <c r="AA75" s="74">
        <f t="shared" si="16"/>
        <v>50.6691</v>
      </c>
      <c r="AB75" s="75"/>
      <c r="AC75" s="75"/>
      <c r="AD75" s="75"/>
      <c r="AE75" s="76"/>
      <c r="AF75" s="20"/>
      <c r="AG75" s="77">
        <f>VLOOKUP(A75,'[2]final categories'!A$4:B$682,2,FALSE)</f>
        <v>2</v>
      </c>
    </row>
    <row r="76" spans="1:35" ht="18.75" hidden="1" x14ac:dyDescent="0.3">
      <c r="A76" s="47">
        <v>2003</v>
      </c>
      <c r="B76" s="47" t="str">
        <f>VLOOKUP(A76,[2]Sheet2!A$1:B$186,2,FALSE)</f>
        <v>Yes - new site submission</v>
      </c>
      <c r="C76" s="20" t="s">
        <v>360</v>
      </c>
      <c r="D76" s="68" t="str">
        <f>VLOOKUP(A76,'[2]2011 New Sites - sources'!A$2:C$137,3,FALSE)</f>
        <v>CBC</v>
      </c>
      <c r="E76" s="20" t="s">
        <v>589</v>
      </c>
      <c r="F76" s="20"/>
      <c r="G76" s="20" t="s">
        <v>49</v>
      </c>
      <c r="H76" s="20" t="s">
        <v>49</v>
      </c>
      <c r="I76" s="20" t="s">
        <v>799</v>
      </c>
      <c r="J76" s="20">
        <v>3.1</v>
      </c>
      <c r="K76" s="20">
        <v>487836.88</v>
      </c>
      <c r="L76" s="20">
        <v>285975.19</v>
      </c>
      <c r="M76" s="20" t="s">
        <v>800</v>
      </c>
      <c r="N76" s="68">
        <f>VLOOKUP(A76,'[3]FU Type'!A$2:B$680,2,FALSE)</f>
        <v>2003</v>
      </c>
      <c r="O76" s="69">
        <f>VLOOKUP(A76,'[3]186'!A$2:A$187,1,FALSE)</f>
        <v>2003</v>
      </c>
      <c r="P76" s="68">
        <f>VLOOKUP(A76,'[3]AREAS FINAL'!A$2:B$725,2,FALSE)</f>
        <v>6.9600400000000002</v>
      </c>
      <c r="Q76" s="39">
        <v>2.2314769999999999</v>
      </c>
      <c r="R76" s="79">
        <v>0.75</v>
      </c>
      <c r="S76" s="20">
        <f t="shared" si="11"/>
        <v>5.2200300000000004</v>
      </c>
      <c r="T76" s="80">
        <v>0.75</v>
      </c>
      <c r="U76" s="20">
        <f t="shared" si="12"/>
        <v>3.9150225000000001</v>
      </c>
      <c r="V76" s="47" t="str">
        <f>VLOOKUP(A76,[4]Sheet4!$A$1:$B$210,2,FALSE)</f>
        <v>Housing only</v>
      </c>
      <c r="W76" s="81">
        <v>1</v>
      </c>
      <c r="X76" s="20">
        <f t="shared" si="13"/>
        <v>3.9150225000000001</v>
      </c>
      <c r="Y76" s="68">
        <f>VLOOKUP(A76,'[3]DENSITY FINAL'!A$2:B$725,2,FALSE)</f>
        <v>35</v>
      </c>
      <c r="Z76" s="82">
        <f t="shared" si="14"/>
        <v>137.02578750000001</v>
      </c>
      <c r="AA76" s="74">
        <f t="shared" si="16"/>
        <v>137.02578750000001</v>
      </c>
      <c r="AB76" s="75"/>
      <c r="AC76" s="75"/>
      <c r="AD76" s="75"/>
      <c r="AE76" s="76"/>
      <c r="AF76" s="20"/>
      <c r="AG76" s="77">
        <f>VLOOKUP(A76,'[2]final categories'!A$4:B$682,2,FALSE)</f>
        <v>1</v>
      </c>
    </row>
    <row r="77" spans="1:35" ht="18.75" hidden="1" x14ac:dyDescent="0.3">
      <c r="A77" s="47">
        <v>2004</v>
      </c>
      <c r="B77" s="47" t="str">
        <f>VLOOKUP(A77,[2]Sheet2!A$1:B$186,2,FALSE)</f>
        <v>Yes - new site submission</v>
      </c>
      <c r="C77" s="20" t="s">
        <v>360</v>
      </c>
      <c r="D77" s="68" t="str">
        <f>VLOOKUP(A77,'[2]2011 New Sites - sources'!A$2:C$137,3,FALSE)</f>
        <v>CBC</v>
      </c>
      <c r="E77" s="20" t="s">
        <v>801</v>
      </c>
      <c r="F77" s="20"/>
      <c r="G77" s="20" t="s">
        <v>49</v>
      </c>
      <c r="H77" s="20" t="s">
        <v>49</v>
      </c>
      <c r="I77" s="20" t="s">
        <v>802</v>
      </c>
      <c r="J77" s="20">
        <v>3.35</v>
      </c>
      <c r="K77" s="20">
        <v>486382.85</v>
      </c>
      <c r="L77" s="20">
        <v>286704.84999999998</v>
      </c>
      <c r="M77" s="20" t="s">
        <v>803</v>
      </c>
      <c r="N77" s="68">
        <f>VLOOKUP(A77,'[3]FU Type'!A$2:B$680,2,FALSE)</f>
        <v>2004</v>
      </c>
      <c r="O77" s="69">
        <f>VLOOKUP(A77,'[3]186'!A$2:A$187,1,FALSE)</f>
        <v>2004</v>
      </c>
      <c r="P77" s="68">
        <f>VLOOKUP(A77,'[3]AREAS FINAL'!A$2:B$725,2,FALSE)</f>
        <v>1.0740700000000001</v>
      </c>
      <c r="Q77" s="39">
        <v>2.2422800000000001</v>
      </c>
      <c r="R77" s="79">
        <v>1</v>
      </c>
      <c r="S77" s="20">
        <f t="shared" si="11"/>
        <v>1.0740700000000001</v>
      </c>
      <c r="T77" s="80">
        <v>0.9</v>
      </c>
      <c r="U77" s="20">
        <f t="shared" si="12"/>
        <v>0.96666300000000005</v>
      </c>
      <c r="V77" s="47" t="str">
        <f>VLOOKUP(A77,[4]Sheet4!$A$1:$B$210,2,FALSE)</f>
        <v>Housing only</v>
      </c>
      <c r="W77" s="81">
        <v>1</v>
      </c>
      <c r="X77" s="20">
        <f t="shared" si="13"/>
        <v>0.96666300000000005</v>
      </c>
      <c r="Y77" s="68">
        <f>VLOOKUP(A77,'[3]DENSITY FINAL'!A$2:B$725,2,FALSE)</f>
        <v>50</v>
      </c>
      <c r="Z77" s="82">
        <f t="shared" si="14"/>
        <v>48.333150000000003</v>
      </c>
      <c r="AA77" s="74">
        <f t="shared" si="16"/>
        <v>48.333150000000003</v>
      </c>
      <c r="AB77" s="75"/>
      <c r="AC77" s="75"/>
      <c r="AD77" s="75"/>
      <c r="AE77" s="76"/>
      <c r="AF77" s="20"/>
      <c r="AG77" s="77">
        <f>VLOOKUP(A77,'[2]final categories'!A$4:B$682,2,FALSE)</f>
        <v>1</v>
      </c>
    </row>
    <row r="78" spans="1:35" ht="18.75" hidden="1" x14ac:dyDescent="0.3">
      <c r="A78" s="47">
        <v>2005</v>
      </c>
      <c r="B78" s="47" t="str">
        <f>VLOOKUP(A78,[2]Sheet2!A$1:B$186,2,FALSE)</f>
        <v>Yes - new site submission</v>
      </c>
      <c r="C78" s="20" t="s">
        <v>360</v>
      </c>
      <c r="D78" s="68" t="str">
        <f>VLOOKUP(A78,'[2]2011 New Sites - sources'!A$2:C$137,3,FALSE)</f>
        <v>CBC</v>
      </c>
      <c r="E78" s="20" t="s">
        <v>804</v>
      </c>
      <c r="F78" s="20"/>
      <c r="G78" s="20" t="s">
        <v>805</v>
      </c>
      <c r="H78" s="20" t="s">
        <v>49</v>
      </c>
      <c r="I78" s="20" t="s">
        <v>806</v>
      </c>
      <c r="J78" s="20">
        <v>1.6</v>
      </c>
      <c r="K78" s="20">
        <v>491563.93</v>
      </c>
      <c r="L78" s="20">
        <v>286890.09999999998</v>
      </c>
      <c r="M78" s="20" t="s">
        <v>807</v>
      </c>
      <c r="N78" s="68">
        <f>VLOOKUP(A78,'[3]FU Type'!A$2:B$680,2,FALSE)</f>
        <v>2005</v>
      </c>
      <c r="O78" s="69">
        <f>VLOOKUP(A78,'[3]186'!A$2:A$187,1,FALSE)</f>
        <v>2005</v>
      </c>
      <c r="P78" s="68">
        <f>VLOOKUP(A78,'[3]AREAS FINAL'!A$2:B$725,2,FALSE)</f>
        <v>1.4004399999999999</v>
      </c>
      <c r="Q78" s="39">
        <v>3.4059339999999998</v>
      </c>
      <c r="R78" s="79">
        <v>1</v>
      </c>
      <c r="S78" s="20">
        <f t="shared" si="11"/>
        <v>1.4004399999999999</v>
      </c>
      <c r="T78" s="80">
        <v>0.9</v>
      </c>
      <c r="U78" s="20">
        <f t="shared" si="12"/>
        <v>1.2603959999999998</v>
      </c>
      <c r="V78" s="47" t="str">
        <f>VLOOKUP(A78,[4]Sheet4!$A$1:$B$210,2,FALSE)</f>
        <v>Housing only</v>
      </c>
      <c r="W78" s="81">
        <v>1</v>
      </c>
      <c r="X78" s="20">
        <f t="shared" si="13"/>
        <v>1.2603959999999998</v>
      </c>
      <c r="Y78" s="68">
        <f>VLOOKUP(A78,'[3]DENSITY FINAL'!A$2:B$725,2,FALSE)</f>
        <v>35</v>
      </c>
      <c r="Z78" s="82">
        <f t="shared" si="14"/>
        <v>44.113859999999995</v>
      </c>
      <c r="AA78" s="74">
        <f t="shared" si="16"/>
        <v>44.113859999999995</v>
      </c>
      <c r="AB78" s="75"/>
      <c r="AC78" s="75"/>
      <c r="AD78" s="75"/>
      <c r="AE78" s="76"/>
      <c r="AF78" s="20"/>
      <c r="AG78" s="77">
        <f>VLOOKUP(A78,'[2]final categories'!A$4:B$682,2,FALSE)</f>
        <v>1</v>
      </c>
    </row>
    <row r="79" spans="1:35" ht="18.75" hidden="1" x14ac:dyDescent="0.3">
      <c r="A79" s="47">
        <v>2007</v>
      </c>
      <c r="B79" s="47" t="str">
        <f>VLOOKUP(A79,[2]Sheet2!A$1:B$186,2,FALSE)</f>
        <v>Yes - new site submission</v>
      </c>
      <c r="C79" s="20" t="s">
        <v>360</v>
      </c>
      <c r="D79" s="68" t="str">
        <f>VLOOKUP(A79,'[2]2011 New Sites - sources'!A$2:C$137,3,FALSE)</f>
        <v>CBC</v>
      </c>
      <c r="E79" s="20" t="s">
        <v>808</v>
      </c>
      <c r="F79" s="20"/>
      <c r="G79" s="20" t="s">
        <v>49</v>
      </c>
      <c r="H79" s="20" t="s">
        <v>49</v>
      </c>
      <c r="I79" s="20" t="s">
        <v>809</v>
      </c>
      <c r="J79" s="20" t="s">
        <v>620</v>
      </c>
      <c r="K79" s="20">
        <v>490357.4</v>
      </c>
      <c r="L79" s="20">
        <v>290662.65000000002</v>
      </c>
      <c r="M79" s="20" t="s">
        <v>810</v>
      </c>
      <c r="N79" s="68">
        <f>VLOOKUP(A79,'[3]FU Type'!A$2:B$680,2,FALSE)</f>
        <v>2007</v>
      </c>
      <c r="O79" s="69">
        <f>VLOOKUP(A79,'[3]186'!A$2:A$187,1,FALSE)</f>
        <v>2007</v>
      </c>
      <c r="P79" s="68">
        <f>VLOOKUP(A79,'[3]AREAS FINAL'!A$2:B$725,2,FALSE)</f>
        <v>24.7849</v>
      </c>
      <c r="Q79" s="39">
        <v>1.832832</v>
      </c>
      <c r="R79" s="79">
        <v>1</v>
      </c>
      <c r="S79" s="20">
        <f t="shared" si="11"/>
        <v>24.7849</v>
      </c>
      <c r="T79" s="80">
        <v>0.5</v>
      </c>
      <c r="U79" s="20">
        <f t="shared" si="12"/>
        <v>12.39245</v>
      </c>
      <c r="V79" s="47" t="s">
        <v>599</v>
      </c>
      <c r="W79" s="81">
        <v>0.25</v>
      </c>
      <c r="X79" s="20">
        <f t="shared" si="13"/>
        <v>3.0981125</v>
      </c>
      <c r="Y79" s="68">
        <f>VLOOKUP(A79,'[3]DENSITY FINAL'!A$2:B$725,2,FALSE)</f>
        <v>35</v>
      </c>
      <c r="Z79" s="82">
        <f t="shared" si="14"/>
        <v>108.4339375</v>
      </c>
      <c r="AA79" s="74">
        <f t="shared" si="16"/>
        <v>108.4339375</v>
      </c>
      <c r="AB79" s="75"/>
      <c r="AC79" s="75"/>
      <c r="AD79" s="75"/>
      <c r="AE79" s="76"/>
      <c r="AF79" s="20"/>
      <c r="AG79" s="77">
        <f>VLOOKUP(A79,'[2]final categories'!A$4:B$682,2,FALSE)</f>
        <v>1</v>
      </c>
    </row>
    <row r="80" spans="1:35" ht="18.75" hidden="1" x14ac:dyDescent="0.3">
      <c r="A80" s="47">
        <v>2008</v>
      </c>
      <c r="B80" s="47" t="str">
        <f>VLOOKUP(A80,[2]Sheet2!A$1:B$186,2,FALSE)</f>
        <v>Yes - new site submission</v>
      </c>
      <c r="C80" s="20" t="s">
        <v>360</v>
      </c>
      <c r="D80" s="68" t="str">
        <f>VLOOKUP(A80,'[2]2011 New Sites - sources'!A$2:C$137,3,FALSE)</f>
        <v>CBC</v>
      </c>
      <c r="E80" s="20" t="s">
        <v>811</v>
      </c>
      <c r="F80" s="20"/>
      <c r="G80" s="20" t="s">
        <v>49</v>
      </c>
      <c r="H80" s="20" t="s">
        <v>49</v>
      </c>
      <c r="I80" s="20" t="s">
        <v>812</v>
      </c>
      <c r="J80" s="20">
        <v>0</v>
      </c>
      <c r="K80" s="20">
        <v>490970.53</v>
      </c>
      <c r="L80" s="20">
        <v>288804.89</v>
      </c>
      <c r="M80" s="20" t="s">
        <v>813</v>
      </c>
      <c r="N80" s="68">
        <f>VLOOKUP(A80,'[3]FU Type'!A$2:B$680,2,FALSE)</f>
        <v>2008</v>
      </c>
      <c r="O80" s="69">
        <f>VLOOKUP(A80,'[3]186'!A$2:A$187,1,FALSE)</f>
        <v>2008</v>
      </c>
      <c r="P80" s="68">
        <f>VLOOKUP(A80,'[3]AREAS FINAL'!A$2:B$725,2,FALSE)</f>
        <v>44.0306</v>
      </c>
      <c r="Q80" s="39">
        <v>2.0161060000000002</v>
      </c>
      <c r="R80" s="79">
        <v>0.9</v>
      </c>
      <c r="S80" s="20">
        <f t="shared" si="11"/>
        <v>39.627540000000003</v>
      </c>
      <c r="T80" s="71">
        <v>0.5</v>
      </c>
      <c r="U80" s="20">
        <f t="shared" si="12"/>
        <v>19.813770000000002</v>
      </c>
      <c r="V80" s="47" t="s">
        <v>599</v>
      </c>
      <c r="W80" s="81">
        <v>0.25</v>
      </c>
      <c r="X80" s="20">
        <f t="shared" si="13"/>
        <v>4.9534425000000004</v>
      </c>
      <c r="Y80" s="68">
        <f>VLOOKUP(A80,'[3]DENSITY FINAL'!A$2:B$725,2,FALSE)</f>
        <v>35</v>
      </c>
      <c r="Z80" s="82">
        <f t="shared" si="14"/>
        <v>173.37048750000002</v>
      </c>
      <c r="AA80" s="74">
        <f t="shared" si="16"/>
        <v>173.37048750000002</v>
      </c>
      <c r="AB80" s="75"/>
      <c r="AC80" s="75"/>
      <c r="AD80" s="75"/>
      <c r="AE80" s="76"/>
      <c r="AF80" s="20"/>
      <c r="AG80" s="77">
        <f>VLOOKUP(A80,'[2]final categories'!A$4:B$682,2,FALSE)</f>
        <v>1</v>
      </c>
    </row>
    <row r="81" spans="1:33" ht="18.75" hidden="1" x14ac:dyDescent="0.3">
      <c r="A81" s="47">
        <v>2009</v>
      </c>
      <c r="B81" s="47" t="str">
        <f>VLOOKUP(A81,[2]Sheet2!A$1:B$186,2,FALSE)</f>
        <v>Yes - factual update 2011 (replot and reassess) - done</v>
      </c>
      <c r="C81" s="20" t="s">
        <v>360</v>
      </c>
      <c r="D81" s="68" t="str">
        <f>VLOOKUP(A81,'[2]2011 New Sites - sources'!A$2:C$137,3,FALSE)</f>
        <v>CBC</v>
      </c>
      <c r="E81" s="20" t="s">
        <v>814</v>
      </c>
      <c r="F81" s="20"/>
      <c r="G81" s="20" t="s">
        <v>49</v>
      </c>
      <c r="H81" s="20" t="s">
        <v>49</v>
      </c>
      <c r="I81" s="20" t="s">
        <v>815</v>
      </c>
      <c r="J81" s="20">
        <v>2.1</v>
      </c>
      <c r="K81" s="20">
        <v>488234.27</v>
      </c>
      <c r="L81" s="20">
        <v>291535.45</v>
      </c>
      <c r="M81" s="20" t="s">
        <v>816</v>
      </c>
      <c r="N81" s="68">
        <f>VLOOKUP(A81,'[3]FU Type'!A$2:B$680,2,FALSE)</f>
        <v>2009</v>
      </c>
      <c r="O81" s="69">
        <f>VLOOKUP(A81,'[3]186'!A$2:A$187,1,FALSE)</f>
        <v>2009</v>
      </c>
      <c r="P81" s="68">
        <f>VLOOKUP(A81,'[3]AREAS FINAL'!A$2:B$725,2,FALSE)</f>
        <v>4.7203299999999997</v>
      </c>
      <c r="Q81" s="39">
        <v>2.3995280000000001</v>
      </c>
      <c r="R81" s="79">
        <v>0.8</v>
      </c>
      <c r="S81" s="20">
        <f t="shared" si="11"/>
        <v>3.7762639999999998</v>
      </c>
      <c r="T81" s="80">
        <v>0.75</v>
      </c>
      <c r="U81" s="20">
        <f t="shared" si="12"/>
        <v>2.832198</v>
      </c>
      <c r="V81" s="47" t="s">
        <v>599</v>
      </c>
      <c r="W81" s="81">
        <v>0.25</v>
      </c>
      <c r="X81" s="20">
        <f t="shared" si="13"/>
        <v>0.7080495</v>
      </c>
      <c r="Y81" s="68">
        <f>VLOOKUP(A81,'[3]DENSITY FINAL'!A$2:B$725,2,FALSE)</f>
        <v>50</v>
      </c>
      <c r="Z81" s="82">
        <f t="shared" si="14"/>
        <v>35.402475000000003</v>
      </c>
      <c r="AA81" s="74">
        <f t="shared" si="16"/>
        <v>35.402475000000003</v>
      </c>
      <c r="AB81" s="75"/>
      <c r="AC81" s="75"/>
      <c r="AD81" s="75"/>
      <c r="AE81" s="76"/>
      <c r="AF81" s="20"/>
      <c r="AG81" s="77">
        <f>VLOOKUP(A81,'[2]final categories'!A$4:B$682,2,FALSE)</f>
        <v>2</v>
      </c>
    </row>
    <row r="82" spans="1:33" ht="18.75" hidden="1" x14ac:dyDescent="0.3">
      <c r="A82" s="47">
        <v>2010</v>
      </c>
      <c r="B82" s="47" t="str">
        <f>VLOOKUP(A82,[2]Sheet2!A$1:B$186,2,FALSE)</f>
        <v>Yes - new site submission</v>
      </c>
      <c r="C82" s="20" t="s">
        <v>360</v>
      </c>
      <c r="D82" s="68" t="str">
        <f>VLOOKUP(A82,'[2]2011 New Sites - sources'!A$2:C$137,3,FALSE)</f>
        <v>CBC</v>
      </c>
      <c r="E82" s="20" t="s">
        <v>817</v>
      </c>
      <c r="F82" s="20"/>
      <c r="G82" s="20" t="s">
        <v>49</v>
      </c>
      <c r="H82" s="20" t="s">
        <v>49</v>
      </c>
      <c r="I82" s="20" t="s">
        <v>818</v>
      </c>
      <c r="J82" s="20">
        <v>2.2000000000000002</v>
      </c>
      <c r="K82" s="20">
        <v>488869.16</v>
      </c>
      <c r="L82" s="20">
        <v>291402.99</v>
      </c>
      <c r="M82" s="20" t="s">
        <v>819</v>
      </c>
      <c r="N82" s="68">
        <f>VLOOKUP(A82,'[3]FU Type'!A$2:B$680,2,FALSE)</f>
        <v>2010</v>
      </c>
      <c r="O82" s="69">
        <f>VLOOKUP(A82,'[3]186'!A$2:A$187,1,FALSE)</f>
        <v>2010</v>
      </c>
      <c r="P82" s="68">
        <f>VLOOKUP(A82,'[3]AREAS FINAL'!A$2:B$725,2,FALSE)</f>
        <v>1.74492</v>
      </c>
      <c r="Q82" s="39">
        <v>2.3166410000000002</v>
      </c>
      <c r="R82" s="79">
        <v>0.9</v>
      </c>
      <c r="S82" s="20">
        <f t="shared" si="11"/>
        <v>1.5704280000000002</v>
      </c>
      <c r="T82" s="80">
        <v>0.9</v>
      </c>
      <c r="U82" s="20">
        <f t="shared" si="12"/>
        <v>1.4133852000000002</v>
      </c>
      <c r="V82" s="47" t="s">
        <v>599</v>
      </c>
      <c r="W82" s="81">
        <v>0.25</v>
      </c>
      <c r="X82" s="20">
        <f t="shared" si="13"/>
        <v>0.35334630000000006</v>
      </c>
      <c r="Y82" s="68">
        <f>VLOOKUP(A82,'[3]DENSITY FINAL'!A$2:B$725,2,FALSE)</f>
        <v>35</v>
      </c>
      <c r="Z82" s="82">
        <f t="shared" si="14"/>
        <v>12.367120500000002</v>
      </c>
      <c r="AA82" s="74">
        <f t="shared" si="16"/>
        <v>12.367120500000002</v>
      </c>
      <c r="AB82" s="75"/>
      <c r="AC82" s="75"/>
      <c r="AD82" s="75"/>
      <c r="AE82" s="76"/>
      <c r="AF82" s="20"/>
      <c r="AG82" s="77">
        <f>VLOOKUP(A82,'[2]final categories'!A$4:B$682,2,FALSE)</f>
        <v>2</v>
      </c>
    </row>
    <row r="83" spans="1:33" ht="18.75" hidden="1" x14ac:dyDescent="0.3">
      <c r="A83" s="47">
        <v>2011</v>
      </c>
      <c r="B83" s="47" t="str">
        <f>VLOOKUP(A83,[2]Sheet2!A$1:B$186,2,FALSE)</f>
        <v>Yes - new site submission</v>
      </c>
      <c r="C83" s="20" t="s">
        <v>360</v>
      </c>
      <c r="D83" s="68" t="str">
        <f>VLOOKUP(A83,'[2]2011 New Sites - sources'!A$2:C$137,3,FALSE)</f>
        <v>CBC</v>
      </c>
      <c r="E83" s="20" t="s">
        <v>820</v>
      </c>
      <c r="F83" s="20"/>
      <c r="G83" s="20" t="s">
        <v>49</v>
      </c>
      <c r="H83" s="20" t="s">
        <v>49</v>
      </c>
      <c r="I83" s="20" t="s">
        <v>821</v>
      </c>
      <c r="J83" s="20">
        <v>3.3</v>
      </c>
      <c r="K83" s="20">
        <v>487471.9</v>
      </c>
      <c r="L83" s="20">
        <v>287026.96999999997</v>
      </c>
      <c r="M83" s="20" t="s">
        <v>822</v>
      </c>
      <c r="N83" s="68">
        <f>VLOOKUP(A83,'[3]FU Type'!A$2:B$680,2,FALSE)</f>
        <v>2011</v>
      </c>
      <c r="O83" s="69">
        <f>VLOOKUP(A83,'[3]186'!A$2:A$187,1,FALSE)</f>
        <v>2011</v>
      </c>
      <c r="P83" s="68">
        <f>VLOOKUP(A83,'[3]AREAS FINAL'!A$2:B$725,2,FALSE)</f>
        <v>0.81649899999999997</v>
      </c>
      <c r="Q83" s="39">
        <v>1.4411959999999999</v>
      </c>
      <c r="R83" s="79">
        <v>0.5</v>
      </c>
      <c r="S83" s="20">
        <f t="shared" si="11"/>
        <v>0.40824949999999999</v>
      </c>
      <c r="T83" s="71">
        <v>0.9</v>
      </c>
      <c r="U83" s="20">
        <f t="shared" si="12"/>
        <v>0.36742455000000002</v>
      </c>
      <c r="V83" s="47" t="s">
        <v>599</v>
      </c>
      <c r="W83" s="81">
        <v>0.25</v>
      </c>
      <c r="X83" s="20">
        <f t="shared" si="13"/>
        <v>9.1856137500000004E-2</v>
      </c>
      <c r="Y83" s="68">
        <f>VLOOKUP(A83,'[3]DENSITY FINAL'!A$2:B$725,2,FALSE)</f>
        <v>50</v>
      </c>
      <c r="Z83" s="82">
        <f t="shared" si="14"/>
        <v>4.592806875</v>
      </c>
      <c r="AA83" s="74">
        <f t="shared" si="16"/>
        <v>4.592806875</v>
      </c>
      <c r="AB83" s="75"/>
      <c r="AC83" s="75"/>
      <c r="AD83" s="75"/>
      <c r="AE83" s="76"/>
      <c r="AF83" s="20"/>
      <c r="AG83" s="77">
        <f>VLOOKUP(A83,'[2]final categories'!A$4:B$682,2,FALSE)</f>
        <v>1</v>
      </c>
    </row>
    <row r="84" spans="1:33" ht="18.75" hidden="1" x14ac:dyDescent="0.3">
      <c r="A84" s="47">
        <v>2012</v>
      </c>
      <c r="B84" s="47" t="str">
        <f>VLOOKUP(A84,[2]Sheet2!A$1:B$186,2,FALSE)</f>
        <v>Yes - new site submission</v>
      </c>
      <c r="C84" s="20" t="s">
        <v>360</v>
      </c>
      <c r="D84" s="68" t="str">
        <f>VLOOKUP(A84,'[2]2011 New Sites - sources'!A$2:C$137,3,FALSE)</f>
        <v>CBC</v>
      </c>
      <c r="E84" s="20" t="s">
        <v>823</v>
      </c>
      <c r="F84" s="20"/>
      <c r="G84" s="20" t="s">
        <v>49</v>
      </c>
      <c r="H84" s="20" t="s">
        <v>49</v>
      </c>
      <c r="I84" s="20" t="s">
        <v>582</v>
      </c>
      <c r="J84" s="20">
        <v>3.05</v>
      </c>
      <c r="K84" s="20">
        <v>486825.4</v>
      </c>
      <c r="L84" s="20">
        <v>289698.40999999997</v>
      </c>
      <c r="M84" s="20" t="s">
        <v>824</v>
      </c>
      <c r="N84" s="68"/>
      <c r="O84" s="69">
        <f>VLOOKUP(A84,'[3]186'!A$2:A$187,1,FALSE)</f>
        <v>2012</v>
      </c>
      <c r="P84" s="68">
        <f>VLOOKUP(A84,'[3]AREAS FINAL'!A$2:B$725,2,FALSE)</f>
        <v>9.8005999999999996E-2</v>
      </c>
      <c r="Q84" s="39">
        <v>1.2146189999999999</v>
      </c>
      <c r="R84" s="79">
        <v>1</v>
      </c>
      <c r="S84" s="20">
        <f t="shared" si="11"/>
        <v>9.8005999999999996E-2</v>
      </c>
      <c r="T84" s="80">
        <v>1</v>
      </c>
      <c r="U84" s="20">
        <f t="shared" si="12"/>
        <v>9.8005999999999996E-2</v>
      </c>
      <c r="V84" s="47" t="str">
        <f>VLOOKUP(A84,[4]Sheet4!$A$1:$B$210,2,FALSE)</f>
        <v>housing only</v>
      </c>
      <c r="W84" s="81">
        <v>1</v>
      </c>
      <c r="X84" s="20">
        <f t="shared" si="13"/>
        <v>9.8005999999999996E-2</v>
      </c>
      <c r="Y84" s="68">
        <f>VLOOKUP(A84,'[3]DENSITY FINAL'!A$2:B$725,2,FALSE)</f>
        <v>35</v>
      </c>
      <c r="Z84" s="82">
        <f t="shared" si="14"/>
        <v>3.4302099999999998</v>
      </c>
      <c r="AA84" s="74">
        <f t="shared" si="16"/>
        <v>3.4302099999999998</v>
      </c>
      <c r="AB84" s="75"/>
      <c r="AC84" s="75"/>
      <c r="AD84" s="75"/>
      <c r="AE84" s="76"/>
      <c r="AF84" s="20"/>
      <c r="AG84" s="77">
        <f>VLOOKUP(A84,'[2]final categories'!A$4:B$682,2,FALSE)</f>
        <v>1</v>
      </c>
    </row>
    <row r="85" spans="1:33" ht="18.75" hidden="1" x14ac:dyDescent="0.3">
      <c r="A85" s="47">
        <v>2013</v>
      </c>
      <c r="B85" s="47" t="str">
        <f>VLOOKUP(A85,[2]Sheet2!A$1:B$186,2,FALSE)</f>
        <v>Yes - new site submission</v>
      </c>
      <c r="C85" s="20" t="s">
        <v>360</v>
      </c>
      <c r="D85" s="68" t="str">
        <f>VLOOKUP(A85,'[2]2011 New Sites - sources'!A$2:C$137,3,FALSE)</f>
        <v>CBC</v>
      </c>
      <c r="E85" s="20" t="s">
        <v>825</v>
      </c>
      <c r="F85" s="20"/>
      <c r="G85" s="20" t="s">
        <v>49</v>
      </c>
      <c r="H85" s="20" t="s">
        <v>49</v>
      </c>
      <c r="I85" s="20" t="s">
        <v>826</v>
      </c>
      <c r="J85" s="20">
        <v>3.35</v>
      </c>
      <c r="K85" s="20">
        <v>489187.83</v>
      </c>
      <c r="L85" s="20">
        <v>288488.34999999998</v>
      </c>
      <c r="M85" s="20" t="s">
        <v>827</v>
      </c>
      <c r="N85" s="68">
        <f>VLOOKUP(A85,'[3]FU Type'!A$2:B$680,2,FALSE)</f>
        <v>2013</v>
      </c>
      <c r="O85" s="69">
        <f>VLOOKUP(A85,'[3]186'!A$2:A$187,1,FALSE)</f>
        <v>2013</v>
      </c>
      <c r="P85" s="68">
        <f>VLOOKUP(A85,'[3]AREAS FINAL'!A$2:B$725,2,FALSE)</f>
        <v>5.8271100000000002</v>
      </c>
      <c r="Q85" s="39">
        <v>0.58519900000000002</v>
      </c>
      <c r="R85" s="79">
        <v>1</v>
      </c>
      <c r="S85" s="20">
        <f t="shared" si="11"/>
        <v>5.8271100000000002</v>
      </c>
      <c r="T85" s="80">
        <v>0.75</v>
      </c>
      <c r="U85" s="20">
        <f t="shared" si="12"/>
        <v>4.3703325</v>
      </c>
      <c r="V85" s="47" t="s">
        <v>599</v>
      </c>
      <c r="W85" s="81">
        <v>0.25</v>
      </c>
      <c r="X85" s="20">
        <f t="shared" si="13"/>
        <v>1.092583125</v>
      </c>
      <c r="Y85" s="68">
        <f>VLOOKUP(A85,'[3]DENSITY FINAL'!A$2:B$725,2,FALSE)</f>
        <v>60</v>
      </c>
      <c r="Z85" s="82">
        <f t="shared" si="14"/>
        <v>65.554987499999996</v>
      </c>
      <c r="AA85" s="74">
        <f t="shared" si="16"/>
        <v>65.554987499999996</v>
      </c>
      <c r="AB85" s="75"/>
      <c r="AC85" s="75"/>
      <c r="AD85" s="75"/>
      <c r="AE85" s="76"/>
      <c r="AF85" s="20"/>
      <c r="AG85" s="77">
        <f>VLOOKUP(A85,'[2]final categories'!A$4:B$682,2,FALSE)</f>
        <v>1</v>
      </c>
    </row>
    <row r="86" spans="1:33" ht="18.75" hidden="1" x14ac:dyDescent="0.3">
      <c r="A86" s="47">
        <v>2014</v>
      </c>
      <c r="B86" s="47" t="str">
        <f>VLOOKUP(A86,[2]Sheet2!A$1:B$186,2,FALSE)</f>
        <v>Yes - new site submission</v>
      </c>
      <c r="C86" s="20" t="s">
        <v>360</v>
      </c>
      <c r="D86" s="68" t="str">
        <f>VLOOKUP(A86,'[2]2011 New Sites - sources'!A$2:C$137,3,FALSE)</f>
        <v>CBC</v>
      </c>
      <c r="E86" s="20" t="s">
        <v>828</v>
      </c>
      <c r="F86" s="20"/>
      <c r="G86" s="20" t="s">
        <v>829</v>
      </c>
      <c r="H86" s="20" t="s">
        <v>49</v>
      </c>
      <c r="I86" s="20" t="s">
        <v>830</v>
      </c>
      <c r="J86" s="20">
        <v>2.0499999999999998</v>
      </c>
      <c r="K86" s="20">
        <v>484103.61</v>
      </c>
      <c r="L86" s="20">
        <v>289851.86</v>
      </c>
      <c r="M86" s="20" t="s">
        <v>831</v>
      </c>
      <c r="N86" s="68">
        <f>VLOOKUP(A86,'[3]FU Type'!A$2:B$680,2,FALSE)</f>
        <v>2014</v>
      </c>
      <c r="O86" s="69">
        <f>VLOOKUP(A86,'[3]186'!A$2:A$187,1,FALSE)</f>
        <v>2014</v>
      </c>
      <c r="P86" s="68">
        <f>VLOOKUP(A86,'[3]AREAS FINAL'!A$2:B$725,2,FALSE)</f>
        <v>1.29362</v>
      </c>
      <c r="Q86" s="39">
        <v>3.6897690000000001</v>
      </c>
      <c r="R86" s="79">
        <v>1</v>
      </c>
      <c r="S86" s="20">
        <f t="shared" si="11"/>
        <v>1.29362</v>
      </c>
      <c r="T86" s="71">
        <v>0.9</v>
      </c>
      <c r="U86" s="20">
        <f t="shared" si="12"/>
        <v>1.164258</v>
      </c>
      <c r="V86" s="47" t="str">
        <f>VLOOKUP(A86,[4]Sheet4!$A$1:$B$210,2,FALSE)</f>
        <v>Housing only</v>
      </c>
      <c r="W86" s="81">
        <v>1</v>
      </c>
      <c r="X86" s="20">
        <f t="shared" si="13"/>
        <v>1.164258</v>
      </c>
      <c r="Y86" s="68">
        <f>VLOOKUP(A86,'[3]DENSITY FINAL'!A$2:B$725,2,FALSE)</f>
        <v>35</v>
      </c>
      <c r="Z86" s="82">
        <f t="shared" si="14"/>
        <v>40.749029999999998</v>
      </c>
      <c r="AA86" s="74">
        <f t="shared" si="16"/>
        <v>40.749029999999998</v>
      </c>
      <c r="AB86" s="75"/>
      <c r="AC86" s="75"/>
      <c r="AD86" s="75"/>
      <c r="AE86" s="76"/>
      <c r="AF86" s="20"/>
      <c r="AG86" s="77">
        <f>VLOOKUP(A86,'[2]final categories'!A$4:B$682,2,FALSE)</f>
        <v>2</v>
      </c>
    </row>
    <row r="87" spans="1:33" ht="18.75" hidden="1" x14ac:dyDescent="0.3">
      <c r="A87" s="47">
        <v>2015</v>
      </c>
      <c r="B87" s="47" t="str">
        <f>VLOOKUP(A87,[2]Sheet2!A$1:B$186,2,FALSE)</f>
        <v>Yes - new site submission</v>
      </c>
      <c r="C87" s="20" t="s">
        <v>360</v>
      </c>
      <c r="D87" s="68" t="str">
        <f>VLOOKUP(A87,'[2]2011 New Sites - sources'!A$2:C$137,3,FALSE)</f>
        <v>CBC</v>
      </c>
      <c r="E87" s="20" t="s">
        <v>832</v>
      </c>
      <c r="F87" s="20"/>
      <c r="G87" s="20" t="s">
        <v>829</v>
      </c>
      <c r="H87" s="20" t="s">
        <v>49</v>
      </c>
      <c r="I87" s="20" t="s">
        <v>833</v>
      </c>
      <c r="J87" s="20">
        <v>1.9</v>
      </c>
      <c r="K87" s="20">
        <v>483795.32</v>
      </c>
      <c r="L87" s="20">
        <v>290238.99</v>
      </c>
      <c r="M87" s="20" t="s">
        <v>834</v>
      </c>
      <c r="N87" s="68">
        <f>VLOOKUP(A87,'[3]FU Type'!A$2:B$680,2,FALSE)</f>
        <v>2015</v>
      </c>
      <c r="O87" s="69">
        <f>VLOOKUP(A87,'[3]186'!A$2:A$187,1,FALSE)</f>
        <v>2015</v>
      </c>
      <c r="P87" s="68">
        <f>VLOOKUP(A87,'[3]AREAS FINAL'!A$2:B$725,2,FALSE)</f>
        <v>0.30116999999999999</v>
      </c>
      <c r="Q87" s="39">
        <v>4.1821349999999997</v>
      </c>
      <c r="R87" s="79">
        <v>1</v>
      </c>
      <c r="S87" s="20">
        <f t="shared" si="11"/>
        <v>0.30116999999999999</v>
      </c>
      <c r="T87" s="80">
        <v>1</v>
      </c>
      <c r="U87" s="20">
        <f t="shared" si="12"/>
        <v>0.30116999999999999</v>
      </c>
      <c r="V87" s="47" t="str">
        <f>VLOOKUP(A87,[4]Sheet4!$A$1:$B$210,2,FALSE)</f>
        <v>Housing only</v>
      </c>
      <c r="W87" s="81">
        <v>1</v>
      </c>
      <c r="X87" s="20">
        <f t="shared" si="13"/>
        <v>0.30116999999999999</v>
      </c>
      <c r="Y87" s="68">
        <f>VLOOKUP(A87,'[3]DENSITY FINAL'!A$2:B$725,2,FALSE)</f>
        <v>35</v>
      </c>
      <c r="Z87" s="82">
        <f t="shared" si="14"/>
        <v>10.54095</v>
      </c>
      <c r="AA87" s="74">
        <f t="shared" si="16"/>
        <v>10.54095</v>
      </c>
      <c r="AB87" s="75"/>
      <c r="AC87" s="75"/>
      <c r="AD87" s="75"/>
      <c r="AE87" s="76"/>
      <c r="AF87" s="20"/>
      <c r="AG87" s="77">
        <f>VLOOKUP(A87,'[2]final categories'!A$4:B$682,2,FALSE)</f>
        <v>1</v>
      </c>
    </row>
    <row r="88" spans="1:33" ht="18.75" hidden="1" x14ac:dyDescent="0.3">
      <c r="A88" s="47">
        <v>2016</v>
      </c>
      <c r="B88" s="47" t="str">
        <f>VLOOKUP(A88,[2]Sheet2!A$1:B$186,2,FALSE)</f>
        <v>Yes - new site submission</v>
      </c>
      <c r="C88" s="20" t="s">
        <v>360</v>
      </c>
      <c r="D88" s="68" t="str">
        <f>VLOOKUP(A88,'[2]2011 New Sites - sources'!A$2:C$137,3,FALSE)</f>
        <v>CBC</v>
      </c>
      <c r="E88" s="20" t="s">
        <v>835</v>
      </c>
      <c r="F88" s="20"/>
      <c r="G88" s="20" t="s">
        <v>829</v>
      </c>
      <c r="H88" s="20" t="s">
        <v>49</v>
      </c>
      <c r="I88" s="20" t="s">
        <v>836</v>
      </c>
      <c r="J88" s="20">
        <v>1.9</v>
      </c>
      <c r="K88" s="20">
        <v>483832.36</v>
      </c>
      <c r="L88" s="20">
        <v>290332.71000000002</v>
      </c>
      <c r="M88" s="20" t="s">
        <v>837</v>
      </c>
      <c r="N88" s="68">
        <f>VLOOKUP(A88,'[3]FU Type'!A$2:B$680,2,FALSE)</f>
        <v>2016</v>
      </c>
      <c r="O88" s="69">
        <f>VLOOKUP(A88,'[3]186'!A$2:A$187,1,FALSE)</f>
        <v>2016</v>
      </c>
      <c r="P88" s="68">
        <f>VLOOKUP(A88,'[3]AREAS FINAL'!A$2:B$725,2,FALSE)</f>
        <v>1.5005299999999999</v>
      </c>
      <c r="Q88" s="39">
        <v>4.0991369999999998</v>
      </c>
      <c r="R88" s="79">
        <v>1</v>
      </c>
      <c r="S88" s="20">
        <f t="shared" si="11"/>
        <v>1.5005299999999999</v>
      </c>
      <c r="T88" s="80">
        <v>0.9</v>
      </c>
      <c r="U88" s="20">
        <f t="shared" si="12"/>
        <v>1.3504769999999999</v>
      </c>
      <c r="V88" s="47" t="str">
        <f>VLOOKUP(A88,[4]Sheet4!$A$1:$B$210,2,FALSE)</f>
        <v>Housing only</v>
      </c>
      <c r="W88" s="81">
        <v>1</v>
      </c>
      <c r="X88" s="20">
        <f t="shared" si="13"/>
        <v>1.3504769999999999</v>
      </c>
      <c r="Y88" s="68">
        <f>VLOOKUP(A88,'[3]DENSITY FINAL'!A$2:B$725,2,FALSE)</f>
        <v>35</v>
      </c>
      <c r="Z88" s="82">
        <f t="shared" si="14"/>
        <v>47.266694999999999</v>
      </c>
      <c r="AA88" s="74">
        <f t="shared" si="16"/>
        <v>47.266694999999999</v>
      </c>
      <c r="AB88" s="75"/>
      <c r="AC88" s="75"/>
      <c r="AD88" s="75"/>
      <c r="AE88" s="76"/>
      <c r="AF88" s="20"/>
      <c r="AG88" s="77">
        <f>VLOOKUP(A88,'[2]final categories'!A$4:B$682,2,FALSE)</f>
        <v>1</v>
      </c>
    </row>
    <row r="89" spans="1:33" ht="18.75" hidden="1" x14ac:dyDescent="0.3">
      <c r="A89" s="47">
        <v>2017</v>
      </c>
      <c r="B89" s="47" t="str">
        <f>VLOOKUP(A89,[2]Sheet2!A$1:B$186,2,FALSE)</f>
        <v>Yes - new site submission</v>
      </c>
      <c r="C89" s="20" t="s">
        <v>360</v>
      </c>
      <c r="D89" s="68" t="str">
        <f>VLOOKUP(A89,'[2]2011 New Sites - sources'!A$2:C$137,3,FALSE)</f>
        <v>CBC</v>
      </c>
      <c r="E89" s="20" t="s">
        <v>377</v>
      </c>
      <c r="F89" s="20"/>
      <c r="G89" s="20" t="s">
        <v>49</v>
      </c>
      <c r="H89" s="20" t="s">
        <v>49</v>
      </c>
      <c r="I89" s="20" t="s">
        <v>838</v>
      </c>
      <c r="J89" s="20">
        <v>3.5</v>
      </c>
      <c r="K89" s="20">
        <v>487494.74</v>
      </c>
      <c r="L89" s="20">
        <v>288196.26</v>
      </c>
      <c r="M89" s="20" t="s">
        <v>839</v>
      </c>
      <c r="N89" s="68">
        <f>VLOOKUP(A89,'[3]FU Type'!A$2:B$680,2,FALSE)</f>
        <v>2017</v>
      </c>
      <c r="O89" s="69">
        <f>VLOOKUP(A89,'[3]186'!A$2:A$187,1,FALSE)</f>
        <v>2017</v>
      </c>
      <c r="P89" s="68">
        <f>VLOOKUP(A89,'[3]AREAS FINAL'!A$2:B$725,2,FALSE)</f>
        <v>0.612904</v>
      </c>
      <c r="Q89" s="39">
        <v>0.41076299999999999</v>
      </c>
      <c r="R89" s="79">
        <v>1</v>
      </c>
      <c r="S89" s="20">
        <f t="shared" si="11"/>
        <v>0.612904</v>
      </c>
      <c r="T89" s="71">
        <v>0.9</v>
      </c>
      <c r="U89" s="20">
        <f t="shared" si="12"/>
        <v>0.55161360000000004</v>
      </c>
      <c r="V89" s="47" t="str">
        <f>VLOOKUP(A89,[4]Sheet4!$A$1:$B$210,2,FALSE)</f>
        <v>Housing only</v>
      </c>
      <c r="W89" s="81">
        <v>1</v>
      </c>
      <c r="X89" s="20">
        <f t="shared" si="13"/>
        <v>0.55161360000000004</v>
      </c>
      <c r="Y89" s="68">
        <f>VLOOKUP(A89,'[3]DENSITY FINAL'!A$2:B$725,2,FALSE)</f>
        <v>60</v>
      </c>
      <c r="Z89" s="82">
        <f t="shared" si="14"/>
        <v>33.096816000000004</v>
      </c>
      <c r="AA89" s="74">
        <f t="shared" si="16"/>
        <v>33.096816000000004</v>
      </c>
      <c r="AB89" s="75"/>
      <c r="AC89" s="75"/>
      <c r="AD89" s="75"/>
      <c r="AE89" s="76"/>
      <c r="AF89" s="20"/>
      <c r="AG89" s="77">
        <f>VLOOKUP(A89,'[2]final categories'!A$4:B$682,2,FALSE)</f>
        <v>1</v>
      </c>
    </row>
    <row r="90" spans="1:33" ht="18.75" hidden="1" x14ac:dyDescent="0.3">
      <c r="A90" s="47">
        <v>2018</v>
      </c>
      <c r="B90" s="47" t="str">
        <f>VLOOKUP(A90,[2]Sheet2!A$1:B$186,2,FALSE)</f>
        <v>Yes - new site submission</v>
      </c>
      <c r="C90" s="20" t="s">
        <v>360</v>
      </c>
      <c r="D90" s="68" t="str">
        <f>VLOOKUP(A90,'[2]2011 New Sites - sources'!A$2:C$137,3,FALSE)</f>
        <v>CBC</v>
      </c>
      <c r="E90" s="20" t="s">
        <v>840</v>
      </c>
      <c r="F90" s="20"/>
      <c r="G90" s="20" t="s">
        <v>762</v>
      </c>
      <c r="H90" s="20" t="s">
        <v>49</v>
      </c>
      <c r="I90" s="20" t="s">
        <v>841</v>
      </c>
      <c r="J90" s="20">
        <v>1.25</v>
      </c>
      <c r="K90" s="20">
        <v>490153.45</v>
      </c>
      <c r="L90" s="20">
        <v>294443.49</v>
      </c>
      <c r="M90" s="20" t="s">
        <v>842</v>
      </c>
      <c r="N90" s="68">
        <f>VLOOKUP(A90,'[3]FU Type'!A$2:B$680,2,FALSE)</f>
        <v>2018</v>
      </c>
      <c r="O90" s="69">
        <f>VLOOKUP(A90,'[3]186'!A$2:A$187,1,FALSE)</f>
        <v>2018</v>
      </c>
      <c r="P90" s="68">
        <f>VLOOKUP(A90,'[3]AREAS FINAL'!A$2:B$725,2,FALSE)</f>
        <v>0.30374800000000002</v>
      </c>
      <c r="Q90" s="39">
        <v>5.677759</v>
      </c>
      <c r="R90" s="79">
        <v>1</v>
      </c>
      <c r="S90" s="20">
        <f t="shared" si="11"/>
        <v>0.30374800000000002</v>
      </c>
      <c r="T90" s="80">
        <v>1</v>
      </c>
      <c r="U90" s="20">
        <f t="shared" si="12"/>
        <v>0.30374800000000002</v>
      </c>
      <c r="V90" s="47" t="str">
        <f>VLOOKUP(A90,[4]Sheet4!$A$1:$B$210,2,FALSE)</f>
        <v>Housing only</v>
      </c>
      <c r="W90" s="81">
        <v>1</v>
      </c>
      <c r="X90" s="20">
        <f t="shared" si="13"/>
        <v>0.30374800000000002</v>
      </c>
      <c r="Y90" s="68">
        <f>VLOOKUP(A90,'[3]DENSITY FINAL'!A$2:B$725,2,FALSE)</f>
        <v>35</v>
      </c>
      <c r="Z90" s="82">
        <f t="shared" si="14"/>
        <v>10.631180000000001</v>
      </c>
      <c r="AA90" s="74">
        <f t="shared" si="16"/>
        <v>10.631180000000001</v>
      </c>
      <c r="AB90" s="75"/>
      <c r="AC90" s="75"/>
      <c r="AD90" s="75"/>
      <c r="AE90" s="76"/>
      <c r="AF90" s="20"/>
      <c r="AG90" s="77">
        <f>VLOOKUP(A90,'[2]final categories'!A$4:B$682,2,FALSE)</f>
        <v>1</v>
      </c>
    </row>
    <row r="91" spans="1:33" ht="18.75" hidden="1" x14ac:dyDescent="0.3">
      <c r="A91" s="47">
        <v>2019</v>
      </c>
      <c r="B91" s="47" t="str">
        <f>VLOOKUP(A91,[2]Sheet2!A$1:B$186,2,FALSE)</f>
        <v>Yes - new site submission</v>
      </c>
      <c r="C91" s="20" t="s">
        <v>360</v>
      </c>
      <c r="D91" s="68" t="str">
        <f>VLOOKUP(A91,'[2]2011 New Sites - sources'!A$2:C$137,3,FALSE)</f>
        <v>CBC</v>
      </c>
      <c r="E91" s="20" t="s">
        <v>843</v>
      </c>
      <c r="F91" s="20"/>
      <c r="G91" s="20" t="s">
        <v>762</v>
      </c>
      <c r="H91" s="20" t="s">
        <v>49</v>
      </c>
      <c r="I91" s="20" t="s">
        <v>763</v>
      </c>
      <c r="J91" s="20">
        <v>1.1499999999999999</v>
      </c>
      <c r="K91" s="20">
        <v>489896.29</v>
      </c>
      <c r="L91" s="20">
        <v>293808.23</v>
      </c>
      <c r="M91" s="20" t="s">
        <v>844</v>
      </c>
      <c r="N91" s="68">
        <f>VLOOKUP(A91,'[3]FU Type'!A$2:B$680,2,FALSE)</f>
        <v>2019</v>
      </c>
      <c r="O91" s="69">
        <f>VLOOKUP(A91,'[3]186'!A$2:A$187,1,FALSE)</f>
        <v>2019</v>
      </c>
      <c r="P91" s="68">
        <f>VLOOKUP(A91,'[3]AREAS FINAL'!A$2:B$725,2,FALSE)</f>
        <v>0.53625900000000004</v>
      </c>
      <c r="Q91" s="39">
        <v>4.9894720000000001</v>
      </c>
      <c r="R91" s="79">
        <v>1</v>
      </c>
      <c r="S91" s="20">
        <f t="shared" si="11"/>
        <v>0.53625900000000004</v>
      </c>
      <c r="T91" s="71">
        <v>0.9</v>
      </c>
      <c r="U91" s="20">
        <f t="shared" si="12"/>
        <v>0.48263310000000004</v>
      </c>
      <c r="V91" s="47" t="str">
        <f>VLOOKUP(A91,[4]Sheet4!$A$1:$B$210,2,FALSE)</f>
        <v>Housing only</v>
      </c>
      <c r="W91" s="81">
        <v>1</v>
      </c>
      <c r="X91" s="20">
        <f t="shared" si="13"/>
        <v>0.48263310000000004</v>
      </c>
      <c r="Y91" s="68">
        <f>VLOOKUP(A91,'[3]DENSITY FINAL'!A$2:B$725,2,FALSE)</f>
        <v>35</v>
      </c>
      <c r="Z91" s="82">
        <f t="shared" si="14"/>
        <v>16.892158500000001</v>
      </c>
      <c r="AA91" s="74">
        <f t="shared" si="16"/>
        <v>16.892158500000001</v>
      </c>
      <c r="AB91" s="75"/>
      <c r="AC91" s="75"/>
      <c r="AD91" s="75"/>
      <c r="AE91" s="76"/>
      <c r="AF91" s="20"/>
      <c r="AG91" s="77">
        <f>VLOOKUP(A91,'[2]final categories'!A$4:B$682,2,FALSE)</f>
        <v>1</v>
      </c>
    </row>
    <row r="92" spans="1:33" ht="18.75" hidden="1" x14ac:dyDescent="0.3">
      <c r="A92" s="47">
        <v>2020</v>
      </c>
      <c r="B92" s="47" t="str">
        <f>VLOOKUP(A92,[2]Sheet2!A$1:B$186,2,FALSE)</f>
        <v>Yes - new site submission</v>
      </c>
      <c r="C92" s="20" t="s">
        <v>360</v>
      </c>
      <c r="D92" s="68" t="str">
        <f>VLOOKUP(A92,'[2]2011 New Sites - sources'!A$2:C$137,3,FALSE)</f>
        <v>CBC</v>
      </c>
      <c r="E92" s="20" t="s">
        <v>65</v>
      </c>
      <c r="F92" s="20"/>
      <c r="G92" s="20" t="s">
        <v>49</v>
      </c>
      <c r="H92" s="20" t="s">
        <v>49</v>
      </c>
      <c r="I92" s="20" t="s">
        <v>845</v>
      </c>
      <c r="J92" s="20">
        <v>2.9</v>
      </c>
      <c r="K92" s="20">
        <v>486085.58</v>
      </c>
      <c r="L92" s="20">
        <v>287778.27</v>
      </c>
      <c r="M92" s="20" t="s">
        <v>846</v>
      </c>
      <c r="N92" s="68">
        <f>VLOOKUP(A92,'[3]FU Type'!A$2:B$680,2,FALSE)</f>
        <v>2020</v>
      </c>
      <c r="O92" s="69">
        <f>VLOOKUP(A92,'[3]186'!A$2:A$187,1,FALSE)</f>
        <v>2020</v>
      </c>
      <c r="P92" s="68">
        <f>VLOOKUP(A92,'[3]AREAS FINAL'!A$2:B$725,2,FALSE)</f>
        <v>2.1105100000000001</v>
      </c>
      <c r="Q92" s="39">
        <v>1.774697</v>
      </c>
      <c r="R92" s="79">
        <v>1</v>
      </c>
      <c r="S92" s="20">
        <f t="shared" si="11"/>
        <v>2.1105100000000001</v>
      </c>
      <c r="T92" s="71">
        <v>0.75</v>
      </c>
      <c r="U92" s="20">
        <f t="shared" si="12"/>
        <v>1.5828825000000002</v>
      </c>
      <c r="V92" s="47" t="str">
        <f>VLOOKUP(A92,[4]Sheet4!$A$1:$B$210,2,FALSE)</f>
        <v>Housing only</v>
      </c>
      <c r="W92" s="81">
        <v>1</v>
      </c>
      <c r="X92" s="20">
        <f t="shared" si="13"/>
        <v>1.5828825000000002</v>
      </c>
      <c r="Y92" s="68">
        <f>VLOOKUP(A92,'[3]DENSITY FINAL'!A$2:B$725,2,FALSE)</f>
        <v>35</v>
      </c>
      <c r="Z92" s="82">
        <f t="shared" si="14"/>
        <v>55.40088750000001</v>
      </c>
      <c r="AA92" s="74">
        <f t="shared" si="16"/>
        <v>55.40088750000001</v>
      </c>
      <c r="AB92" s="75"/>
      <c r="AC92" s="75"/>
      <c r="AD92" s="75"/>
      <c r="AE92" s="76"/>
      <c r="AF92" s="20"/>
      <c r="AG92" s="77">
        <f>VLOOKUP(A92,'[2]final categories'!A$4:B$682,2,FALSE)</f>
        <v>1</v>
      </c>
    </row>
    <row r="93" spans="1:33" ht="18.75" hidden="1" x14ac:dyDescent="0.3">
      <c r="A93" s="47">
        <v>2021</v>
      </c>
      <c r="B93" s="47" t="str">
        <f>VLOOKUP(A93,[2]Sheet2!A$1:B$186,2,FALSE)</f>
        <v>Yes - new site submission</v>
      </c>
      <c r="C93" s="20" t="s">
        <v>360</v>
      </c>
      <c r="D93" s="68" t="str">
        <f>VLOOKUP(A93,'[2]2011 New Sites - sources'!A$2:C$137,3,FALSE)</f>
        <v>CBC</v>
      </c>
      <c r="E93" s="20" t="s">
        <v>847</v>
      </c>
      <c r="F93" s="20"/>
      <c r="G93" s="20" t="s">
        <v>49</v>
      </c>
      <c r="H93" s="20" t="s">
        <v>49</v>
      </c>
      <c r="I93" s="20" t="s">
        <v>848</v>
      </c>
      <c r="J93" s="20">
        <v>3.1</v>
      </c>
      <c r="K93" s="20">
        <v>486278.18</v>
      </c>
      <c r="L93" s="20">
        <v>286180.26</v>
      </c>
      <c r="M93" s="20" t="s">
        <v>849</v>
      </c>
      <c r="N93" s="68">
        <f>VLOOKUP(A93,'[3]FU Type'!A$2:B$680,2,FALSE)</f>
        <v>2021</v>
      </c>
      <c r="O93" s="69">
        <f>VLOOKUP(A93,'[3]186'!A$2:A$187,1,FALSE)</f>
        <v>2021</v>
      </c>
      <c r="P93" s="68">
        <f>VLOOKUP(A93,'[3]AREAS FINAL'!A$2:B$725,2,FALSE)</f>
        <v>0.37997599999999998</v>
      </c>
      <c r="Q93" s="39">
        <v>2.7570109999999999</v>
      </c>
      <c r="R93" s="79">
        <v>1</v>
      </c>
      <c r="S93" s="20">
        <f t="shared" si="11"/>
        <v>0.37997599999999998</v>
      </c>
      <c r="T93" s="80">
        <v>1</v>
      </c>
      <c r="U93" s="20">
        <f t="shared" si="12"/>
        <v>0.37997599999999998</v>
      </c>
      <c r="V93" s="47" t="s">
        <v>599</v>
      </c>
      <c r="W93" s="81">
        <v>0.25</v>
      </c>
      <c r="X93" s="20">
        <f t="shared" si="13"/>
        <v>9.4993999999999995E-2</v>
      </c>
      <c r="Y93" s="68">
        <f>VLOOKUP(A93,'[3]DENSITY FINAL'!A$2:B$725,2,FALSE)</f>
        <v>35</v>
      </c>
      <c r="Z93" s="82">
        <f t="shared" si="14"/>
        <v>3.3247899999999997</v>
      </c>
      <c r="AA93" s="74">
        <f t="shared" si="16"/>
        <v>3.3247899999999997</v>
      </c>
      <c r="AB93" s="75"/>
      <c r="AC93" s="75"/>
      <c r="AD93" s="75"/>
      <c r="AE93" s="76"/>
      <c r="AF93" s="20"/>
      <c r="AG93" s="77">
        <f>VLOOKUP(A93,'[2]final categories'!A$4:B$682,2,FALSE)</f>
        <v>2</v>
      </c>
    </row>
    <row r="94" spans="1:33" ht="18.75" hidden="1" x14ac:dyDescent="0.3">
      <c r="A94" s="47">
        <v>2022</v>
      </c>
      <c r="B94" s="47" t="str">
        <f>VLOOKUP(A94,[2]Sheet2!A$1:B$186,2,FALSE)</f>
        <v>Delete 2011 (ASSESS BUT DO NOT PUT INTO FINAL SHLAA)</v>
      </c>
      <c r="C94" s="20" t="s">
        <v>360</v>
      </c>
      <c r="D94" s="68" t="str">
        <f>VLOOKUP(A94,'[2]2011 New Sites - sources'!A$2:C$137,3,FALSE)</f>
        <v>CBC</v>
      </c>
      <c r="E94" s="20" t="s">
        <v>850</v>
      </c>
      <c r="F94" s="20"/>
      <c r="G94" s="20" t="s">
        <v>49</v>
      </c>
      <c r="H94" s="20" t="s">
        <v>49</v>
      </c>
      <c r="I94" s="20" t="s">
        <v>851</v>
      </c>
      <c r="J94" s="20">
        <v>0</v>
      </c>
      <c r="K94" s="20">
        <v>492590.02</v>
      </c>
      <c r="L94" s="20">
        <v>290910.18</v>
      </c>
      <c r="M94" s="20" t="s">
        <v>852</v>
      </c>
      <c r="N94" s="68"/>
      <c r="O94" s="69">
        <f>VLOOKUP(A94,'[3]186'!A$2:A$187,1,FALSE)</f>
        <v>2022</v>
      </c>
      <c r="P94" s="68">
        <f>VLOOKUP(A94,'[3]AREAS FINAL'!A$2:B$725,2,FALSE)</f>
        <v>218.99</v>
      </c>
      <c r="Q94" s="39">
        <v>3.8611680000000002</v>
      </c>
      <c r="R94" s="79">
        <v>1</v>
      </c>
      <c r="S94" s="20">
        <f t="shared" si="11"/>
        <v>218.99</v>
      </c>
      <c r="T94" s="71">
        <v>0.5</v>
      </c>
      <c r="U94" s="20">
        <f t="shared" si="12"/>
        <v>109.495</v>
      </c>
      <c r="V94" s="47" t="str">
        <f>VLOOKUP(A94,[4]Sheet4!$A$1:$B$210,2,FALSE)</f>
        <v>As part of mixed development</v>
      </c>
      <c r="W94" s="81">
        <v>0.5</v>
      </c>
      <c r="X94" s="20">
        <f t="shared" si="13"/>
        <v>54.747500000000002</v>
      </c>
      <c r="Y94" s="68">
        <f>VLOOKUP(A94,'[3]DENSITY FINAL'!A$2:B$725,2,FALSE)</f>
        <v>35</v>
      </c>
      <c r="Z94" s="82">
        <f t="shared" si="14"/>
        <v>1916.1625000000001</v>
      </c>
      <c r="AA94" s="74">
        <f t="shared" si="16"/>
        <v>1916.1625000000001</v>
      </c>
      <c r="AB94" s="75"/>
      <c r="AC94" s="75"/>
      <c r="AD94" s="75"/>
      <c r="AE94" s="76"/>
      <c r="AF94" s="20"/>
      <c r="AG94" s="77">
        <f>VLOOKUP(A94,'[2]final categories'!A$4:B$682,2,FALSE)</f>
        <v>4</v>
      </c>
    </row>
    <row r="95" spans="1:33" ht="18.75" hidden="1" x14ac:dyDescent="0.3">
      <c r="A95" s="47">
        <v>2023</v>
      </c>
      <c r="B95" s="47" t="str">
        <f>VLOOKUP(A95,[2]Sheet2!A$1:B$186,2,FALSE)</f>
        <v>Yes - new site submission</v>
      </c>
      <c r="C95" s="20" t="s">
        <v>360</v>
      </c>
      <c r="D95" s="68" t="str">
        <f>VLOOKUP(A95,'[2]2011 New Sites - sources'!A$2:C$137,3,FALSE)</f>
        <v>CBC</v>
      </c>
      <c r="E95" s="20" t="s">
        <v>853</v>
      </c>
      <c r="F95" s="20"/>
      <c r="G95" s="20" t="s">
        <v>49</v>
      </c>
      <c r="H95" s="20" t="s">
        <v>49</v>
      </c>
      <c r="I95" s="20" t="s">
        <v>854</v>
      </c>
      <c r="J95" s="20">
        <v>3.1</v>
      </c>
      <c r="K95" s="20">
        <v>489351.71</v>
      </c>
      <c r="L95" s="20">
        <v>289614.40000000002</v>
      </c>
      <c r="M95" s="20" t="s">
        <v>855</v>
      </c>
      <c r="N95" s="68"/>
      <c r="O95" s="69">
        <f>VLOOKUP(A95,'[3]186'!A$2:A$187,1,FALSE)</f>
        <v>2023</v>
      </c>
      <c r="P95" s="68">
        <f>VLOOKUP(A95,'[3]AREAS FINAL'!A$2:B$725,2,FALSE)</f>
        <v>0.16365499999999999</v>
      </c>
      <c r="Q95" s="39">
        <v>1.0671809999999999</v>
      </c>
      <c r="R95" s="79">
        <v>1</v>
      </c>
      <c r="S95" s="20">
        <f t="shared" si="11"/>
        <v>0.16365499999999999</v>
      </c>
      <c r="T95" s="71">
        <v>1</v>
      </c>
      <c r="U95" s="20">
        <f t="shared" si="12"/>
        <v>0.16365499999999999</v>
      </c>
      <c r="V95" s="47" t="str">
        <f>VLOOKUP(A95,[4]Sheet4!$A$1:$B$210,2,FALSE)</f>
        <v>Housing only</v>
      </c>
      <c r="W95" s="81">
        <v>1</v>
      </c>
      <c r="X95" s="20">
        <f t="shared" si="13"/>
        <v>0.16365499999999999</v>
      </c>
      <c r="Y95" s="68">
        <f>VLOOKUP(A95,'[3]DENSITY FINAL'!A$2:B$725,2,FALSE)</f>
        <v>50</v>
      </c>
      <c r="Z95" s="82">
        <f t="shared" si="14"/>
        <v>8.1827500000000004</v>
      </c>
      <c r="AA95" s="74">
        <f t="shared" si="16"/>
        <v>8.1827500000000004</v>
      </c>
      <c r="AB95" s="75"/>
      <c r="AC95" s="75"/>
      <c r="AD95" s="75"/>
      <c r="AE95" s="76"/>
      <c r="AF95" s="20"/>
      <c r="AG95" s="77">
        <f>VLOOKUP(A95,'[2]final categories'!A$4:B$682,2,FALSE)</f>
        <v>1</v>
      </c>
    </row>
    <row r="96" spans="1:33" ht="18.75" hidden="1" x14ac:dyDescent="0.3">
      <c r="A96" s="47">
        <v>2024</v>
      </c>
      <c r="B96" s="47" t="str">
        <f>VLOOKUP(A96,[2]Sheet2!A$1:B$186,2,FALSE)</f>
        <v>Delete 2011 (ASSESS BUT DO NOT PUT INTO FINAL SHLAA)</v>
      </c>
      <c r="C96" s="20" t="s">
        <v>360</v>
      </c>
      <c r="D96" s="68" t="str">
        <f>VLOOKUP(A96,'[2]2011 New Sites - sources'!A$2:C$137,3,FALSE)</f>
        <v>CBC</v>
      </c>
      <c r="E96" s="20" t="s">
        <v>856</v>
      </c>
      <c r="F96" s="20"/>
      <c r="G96" s="20" t="s">
        <v>49</v>
      </c>
      <c r="H96" s="20" t="s">
        <v>49</v>
      </c>
      <c r="I96" s="20" t="s">
        <v>857</v>
      </c>
      <c r="J96" s="20">
        <v>2.8</v>
      </c>
      <c r="K96" s="20">
        <v>487925.87</v>
      </c>
      <c r="L96" s="20">
        <v>290659.78999999998</v>
      </c>
      <c r="M96" s="20" t="s">
        <v>858</v>
      </c>
      <c r="N96" s="68"/>
      <c r="O96" s="69">
        <f>VLOOKUP(A96,'[3]186'!A$2:A$187,1,FALSE)</f>
        <v>2024</v>
      </c>
      <c r="P96" s="68">
        <f>VLOOKUP(A96,'[3]AREAS FINAL'!A$2:B$725,2,FALSE)</f>
        <v>7.5648300000000002E-2</v>
      </c>
      <c r="Q96" s="39">
        <v>1.6468830000000001</v>
      </c>
      <c r="R96" s="79">
        <v>1</v>
      </c>
      <c r="S96" s="20">
        <f t="shared" si="11"/>
        <v>7.5648300000000002E-2</v>
      </c>
      <c r="T96" s="80">
        <v>1</v>
      </c>
      <c r="U96" s="20">
        <f t="shared" si="12"/>
        <v>7.5648300000000002E-2</v>
      </c>
      <c r="V96" s="47" t="str">
        <f>VLOOKUP(A96,[4]Sheet4!$A$1:$B$210,2,FALSE)</f>
        <v>Housing only</v>
      </c>
      <c r="W96" s="81">
        <v>1</v>
      </c>
      <c r="X96" s="20">
        <f t="shared" si="13"/>
        <v>7.5648300000000002E-2</v>
      </c>
      <c r="Y96" s="68">
        <f>VLOOKUP(A96,'[3]DENSITY FINAL'!A$2:B$725,2,FALSE)</f>
        <v>50</v>
      </c>
      <c r="Z96" s="82">
        <f t="shared" si="14"/>
        <v>3.7824150000000003</v>
      </c>
      <c r="AA96" s="74">
        <f t="shared" si="16"/>
        <v>3.7824150000000003</v>
      </c>
      <c r="AB96" s="75"/>
      <c r="AC96" s="75"/>
      <c r="AD96" s="75"/>
      <c r="AE96" s="76"/>
      <c r="AF96" s="20"/>
      <c r="AG96" s="77">
        <f>VLOOKUP(A96,'[2]final categories'!A$4:B$682,2,FALSE)</f>
        <v>1</v>
      </c>
    </row>
    <row r="97" spans="1:192" ht="18.75" hidden="1" x14ac:dyDescent="0.3">
      <c r="A97" s="87">
        <v>2025</v>
      </c>
      <c r="B97" s="87" t="str">
        <f>VLOOKUP(A97,[2]Sheet2!A$1:B$186,2,FALSE)</f>
        <v>Delete 2011 (ASSESS BUT DO NOT PUT INTO FINAL SHLAA)</v>
      </c>
      <c r="C97" s="87" t="s">
        <v>360</v>
      </c>
      <c r="D97" s="88" t="str">
        <f>VLOOKUP(A97,'[2]2011 New Sites - sources'!A$2:C$137,3,FALSE)</f>
        <v>CBC</v>
      </c>
      <c r="E97" s="87" t="s">
        <v>859</v>
      </c>
      <c r="F97" s="87"/>
      <c r="G97" s="87" t="s">
        <v>49</v>
      </c>
      <c r="H97" s="87" t="s">
        <v>49</v>
      </c>
      <c r="I97" s="87" t="s">
        <v>860</v>
      </c>
      <c r="J97" s="87" t="s">
        <v>620</v>
      </c>
      <c r="K97" s="87">
        <v>487021.95</v>
      </c>
      <c r="L97" s="87">
        <v>290040.08</v>
      </c>
      <c r="M97" s="87" t="s">
        <v>861</v>
      </c>
      <c r="N97" s="68"/>
      <c r="O97" s="69">
        <f>VLOOKUP(A97,'[3]186'!A$2:A$187,1,FALSE)</f>
        <v>2025</v>
      </c>
      <c r="P97" s="68">
        <f>VLOOKUP(A97,'[3]AREAS FINAL'!A$2:B$725,2,FALSE)</f>
        <v>1.6319699999999999</v>
      </c>
      <c r="Q97" s="89">
        <v>1.2583599999999999</v>
      </c>
      <c r="R97" s="90">
        <v>1</v>
      </c>
      <c r="S97" s="87">
        <f t="shared" si="11"/>
        <v>1.6319699999999999</v>
      </c>
      <c r="T97" s="80">
        <v>0.9</v>
      </c>
      <c r="U97" s="87">
        <f t="shared" si="12"/>
        <v>1.4687729999999999</v>
      </c>
      <c r="V97" s="87" t="s">
        <v>616</v>
      </c>
      <c r="W97" s="90">
        <v>1</v>
      </c>
      <c r="X97" s="87">
        <f t="shared" si="13"/>
        <v>1.4687729999999999</v>
      </c>
      <c r="Y97" s="68">
        <f>VLOOKUP(A97,'[3]DENSITY FINAL'!A$2:B$725,2,FALSE)</f>
        <v>50</v>
      </c>
      <c r="Z97" s="91">
        <f t="shared" si="14"/>
        <v>73.438649999999996</v>
      </c>
      <c r="AA97" s="74">
        <f t="shared" si="16"/>
        <v>73.438649999999996</v>
      </c>
      <c r="AB97" s="75"/>
      <c r="AC97" s="75"/>
      <c r="AD97" s="75"/>
      <c r="AE97" s="92"/>
      <c r="AF97" s="87"/>
      <c r="AG97" s="77">
        <f>VLOOKUP(A97,'[2]final categories'!A$4:B$682,2,FALSE)</f>
        <v>1</v>
      </c>
      <c r="CB97" s="95"/>
      <c r="CC97" s="95"/>
      <c r="CL97" s="96"/>
      <c r="CM97" s="96"/>
      <c r="CW97" s="97"/>
      <c r="CY97" s="98"/>
      <c r="DC97" s="97"/>
      <c r="DG97" s="99"/>
      <c r="FE97" s="95"/>
      <c r="FF97" s="95"/>
      <c r="FO97" s="96"/>
      <c r="FP97" s="96"/>
      <c r="FZ97" s="97"/>
      <c r="GB97" s="98"/>
      <c r="GF97" s="97"/>
      <c r="GJ97" s="99"/>
    </row>
    <row r="98" spans="1:192" ht="18.75" hidden="1" x14ac:dyDescent="0.3">
      <c r="A98" s="47">
        <v>2026</v>
      </c>
      <c r="B98" s="47" t="str">
        <f>VLOOKUP(A98,[2]Sheet2!A$1:B$186,2,FALSE)</f>
        <v>Yes - new site submission</v>
      </c>
      <c r="C98" s="20" t="s">
        <v>360</v>
      </c>
      <c r="D98" s="68" t="str">
        <f>VLOOKUP(A98,'[2]2011 New Sites - sources'!A$2:C$137,3,FALSE)</f>
        <v>CBC</v>
      </c>
      <c r="E98" s="20" t="s">
        <v>862</v>
      </c>
      <c r="F98" s="20"/>
      <c r="G98" s="20" t="s">
        <v>49</v>
      </c>
      <c r="H98" s="20" t="s">
        <v>49</v>
      </c>
      <c r="I98" s="20" t="s">
        <v>863</v>
      </c>
      <c r="J98" s="20">
        <v>3.25</v>
      </c>
      <c r="K98" s="20">
        <v>487827.79</v>
      </c>
      <c r="L98" s="20">
        <v>287654.15999999997</v>
      </c>
      <c r="M98" s="20" t="s">
        <v>864</v>
      </c>
      <c r="N98" s="68"/>
      <c r="O98" s="69">
        <f>VLOOKUP(A98,'[3]186'!A$2:A$187,1,FALSE)</f>
        <v>2026</v>
      </c>
      <c r="P98" s="68">
        <f>VLOOKUP(A98,'[3]AREAS FINAL'!A$2:B$725,2,FALSE)</f>
        <v>8.9748700000000001E-2</v>
      </c>
      <c r="Q98" s="39">
        <v>0.793632</v>
      </c>
      <c r="R98" s="79">
        <v>0.9</v>
      </c>
      <c r="S98" s="20">
        <f t="shared" si="11"/>
        <v>8.0773830000000005E-2</v>
      </c>
      <c r="T98" s="80">
        <v>1</v>
      </c>
      <c r="U98" s="20">
        <f t="shared" si="12"/>
        <v>8.0773830000000005E-2</v>
      </c>
      <c r="V98" s="47" t="str">
        <f>VLOOKUP(A98,[4]Sheet4!$A$1:$B$210,2,FALSE)</f>
        <v>Housing only</v>
      </c>
      <c r="W98" s="81">
        <v>1</v>
      </c>
      <c r="X98" s="20">
        <f t="shared" si="13"/>
        <v>8.0773830000000005E-2</v>
      </c>
      <c r="Y98" s="68">
        <f>VLOOKUP(A98,'[3]DENSITY FINAL'!A$2:B$725,2,FALSE)</f>
        <v>60</v>
      </c>
      <c r="Z98" s="82">
        <f t="shared" si="14"/>
        <v>4.8464298000000001</v>
      </c>
      <c r="AA98" s="74">
        <f t="shared" si="16"/>
        <v>4.8464298000000001</v>
      </c>
      <c r="AB98" s="75"/>
      <c r="AC98" s="75"/>
      <c r="AD98" s="75"/>
      <c r="AE98" s="76"/>
      <c r="AF98" s="20"/>
      <c r="AG98" s="77">
        <f>VLOOKUP(A98,'[2]final categories'!A$4:B$682,2,FALSE)</f>
        <v>1</v>
      </c>
    </row>
    <row r="99" spans="1:192" ht="18.75" hidden="1" x14ac:dyDescent="0.3">
      <c r="A99" s="47">
        <v>2028</v>
      </c>
      <c r="B99" s="47" t="str">
        <f>VLOOKUP(A99,[2]Sheet2!A$1:B$186,2,FALSE)</f>
        <v>Delete 2011 (ASSESS BUT DO NOT PUT INTO FINAL SHLAA)</v>
      </c>
      <c r="C99" s="20" t="s">
        <v>360</v>
      </c>
      <c r="D99" s="68" t="str">
        <f>VLOOKUP(A99,'[2]2011 New Sites - sources'!A$2:C$137,3,FALSE)</f>
        <v>CBC</v>
      </c>
      <c r="E99" s="20" t="s">
        <v>865</v>
      </c>
      <c r="F99" s="20"/>
      <c r="G99" s="20" t="s">
        <v>49</v>
      </c>
      <c r="H99" s="20" t="s">
        <v>49</v>
      </c>
      <c r="I99" s="20" t="s">
        <v>866</v>
      </c>
      <c r="J99" s="20">
        <v>3.5</v>
      </c>
      <c r="K99" s="20">
        <v>487645.87</v>
      </c>
      <c r="L99" s="20">
        <v>288213.99</v>
      </c>
      <c r="M99" s="20" t="s">
        <v>867</v>
      </c>
      <c r="N99" s="68"/>
      <c r="O99" s="69">
        <f>VLOOKUP(A99,'[3]186'!A$2:A$187,1,FALSE)</f>
        <v>2028</v>
      </c>
      <c r="P99" s="68">
        <f>VLOOKUP(A99,'[3]AREAS FINAL'!A$2:B$725,2,FALSE)</f>
        <v>0.102148</v>
      </c>
      <c r="Q99" s="39">
        <v>0.33812500000000001</v>
      </c>
      <c r="R99" s="79">
        <v>1</v>
      </c>
      <c r="S99" s="20">
        <f t="shared" si="11"/>
        <v>0.102148</v>
      </c>
      <c r="T99" s="80">
        <v>1</v>
      </c>
      <c r="U99" s="20">
        <f t="shared" si="12"/>
        <v>0.102148</v>
      </c>
      <c r="V99" s="47" t="str">
        <f>VLOOKUP(A99,[4]Sheet4!$A$1:$B$210,2,FALSE)</f>
        <v>Housing only</v>
      </c>
      <c r="W99" s="81">
        <v>1</v>
      </c>
      <c r="X99" s="20">
        <f t="shared" si="13"/>
        <v>0.102148</v>
      </c>
      <c r="Y99" s="68">
        <f>VLOOKUP(A99,'[3]DENSITY FINAL'!A$2:B$725,2,FALSE)</f>
        <v>70</v>
      </c>
      <c r="Z99" s="82">
        <f t="shared" si="14"/>
        <v>7.15036</v>
      </c>
      <c r="AA99" s="74">
        <f t="shared" si="16"/>
        <v>7.15036</v>
      </c>
      <c r="AB99" s="75"/>
      <c r="AC99" s="75"/>
      <c r="AD99" s="75"/>
      <c r="AE99" s="76"/>
      <c r="AF99" s="20"/>
      <c r="AG99" s="77">
        <f>VLOOKUP(A99,'[2]final categories'!A$4:B$682,2,FALSE)</f>
        <v>1</v>
      </c>
    </row>
    <row r="100" spans="1:192" ht="18.75" hidden="1" x14ac:dyDescent="0.3">
      <c r="A100" s="47">
        <v>2030</v>
      </c>
      <c r="B100" s="47" t="str">
        <f>VLOOKUP(A100,[2]Sheet2!A$1:B$186,2,FALSE)</f>
        <v>Yes - new site submisson</v>
      </c>
      <c r="C100" s="20" t="s">
        <v>360</v>
      </c>
      <c r="D100" s="68" t="str">
        <f>VLOOKUP(A100,'[2]2011 New Sites - sources'!A$2:C$137,3,FALSE)</f>
        <v>CBC</v>
      </c>
      <c r="E100" s="20" t="s">
        <v>66</v>
      </c>
      <c r="F100" s="20" t="s">
        <v>67</v>
      </c>
      <c r="G100" s="20" t="s">
        <v>49</v>
      </c>
      <c r="H100" s="20" t="s">
        <v>49</v>
      </c>
      <c r="I100" s="20" t="s">
        <v>868</v>
      </c>
      <c r="J100" s="20">
        <v>3.4</v>
      </c>
      <c r="K100" s="20">
        <v>489140.98</v>
      </c>
      <c r="L100" s="20">
        <v>288770.75</v>
      </c>
      <c r="M100" s="20" t="s">
        <v>869</v>
      </c>
      <c r="N100" s="68">
        <f>VLOOKUP(A100,'[3]FU Type'!A$2:B$680,2,FALSE)</f>
        <v>2030</v>
      </c>
      <c r="O100" s="69">
        <f>VLOOKUP(A100,'[3]186'!A$2:A$187,1,FALSE)</f>
        <v>2030</v>
      </c>
      <c r="P100" s="68">
        <f>VLOOKUP(A100,'[3]AREAS FINAL'!A$2:B$725,2,FALSE)</f>
        <v>1.98044</v>
      </c>
      <c r="Q100" s="39">
        <v>0.60460999999999998</v>
      </c>
      <c r="R100" s="79">
        <v>1</v>
      </c>
      <c r="S100" s="20">
        <f t="shared" si="11"/>
        <v>1.98044</v>
      </c>
      <c r="T100" s="80">
        <v>0.9</v>
      </c>
      <c r="U100" s="20">
        <f t="shared" si="12"/>
        <v>1.7823960000000001</v>
      </c>
      <c r="V100" s="47" t="str">
        <f>VLOOKUP(A100,[4]Sheet4!$A$1:$B$210,2,FALSE)</f>
        <v>As part of mixed development</v>
      </c>
      <c r="W100" s="81">
        <v>0.5</v>
      </c>
      <c r="X100" s="20">
        <f t="shared" si="13"/>
        <v>0.89119800000000005</v>
      </c>
      <c r="Y100" s="68">
        <f>VLOOKUP(A100,'[3]DENSITY FINAL'!A$2:B$725,2,FALSE)</f>
        <v>60</v>
      </c>
      <c r="Z100" s="82">
        <f t="shared" si="14"/>
        <v>53.471880000000006</v>
      </c>
      <c r="AA100" s="74">
        <f t="shared" si="16"/>
        <v>53.471880000000006</v>
      </c>
      <c r="AB100" s="75"/>
      <c r="AC100" s="75"/>
      <c r="AD100" s="75"/>
      <c r="AE100" s="76"/>
      <c r="AF100" s="20"/>
      <c r="AG100" s="77">
        <f>VLOOKUP(A100,'[2]final categories'!A$4:B$682,2,FALSE)</f>
        <v>1</v>
      </c>
    </row>
    <row r="101" spans="1:192" ht="18.75" hidden="1" x14ac:dyDescent="0.3">
      <c r="A101" s="47">
        <v>2031</v>
      </c>
      <c r="B101" s="47" t="str">
        <f>VLOOKUP(A101,[2]Sheet2!A$1:B$186,2,FALSE)</f>
        <v>Yes - new site submission</v>
      </c>
      <c r="C101" s="20" t="s">
        <v>360</v>
      </c>
      <c r="D101" s="68" t="str">
        <f>VLOOKUP(A101,'[2]2011 New Sites - sources'!A$2:C$137,3,FALSE)</f>
        <v>CBC</v>
      </c>
      <c r="E101" s="20" t="s">
        <v>589</v>
      </c>
      <c r="F101" s="20"/>
      <c r="G101" s="20" t="s">
        <v>49</v>
      </c>
      <c r="H101" s="20" t="s">
        <v>49</v>
      </c>
      <c r="I101" s="20" t="s">
        <v>870</v>
      </c>
      <c r="J101" s="20">
        <v>3.2</v>
      </c>
      <c r="K101" s="20">
        <v>487953.48</v>
      </c>
      <c r="L101" s="20">
        <v>287046.43</v>
      </c>
      <c r="M101" s="20" t="s">
        <v>871</v>
      </c>
      <c r="N101" s="68">
        <f>VLOOKUP(A101,'[3]FU Type'!A$2:B$680,2,FALSE)</f>
        <v>2031</v>
      </c>
      <c r="O101" s="69">
        <f>VLOOKUP(A101,'[3]186'!A$2:A$187,1,FALSE)</f>
        <v>2031</v>
      </c>
      <c r="P101" s="68">
        <f>VLOOKUP(A101,'[3]AREAS FINAL'!A$2:B$725,2,FALSE)</f>
        <v>5.1464400000000001</v>
      </c>
      <c r="Q101" s="39">
        <v>1.189751</v>
      </c>
      <c r="R101" s="79">
        <v>1</v>
      </c>
      <c r="S101" s="20">
        <f t="shared" si="11"/>
        <v>5.1464400000000001</v>
      </c>
      <c r="T101" s="80">
        <v>0.75</v>
      </c>
      <c r="U101" s="20">
        <f t="shared" si="12"/>
        <v>3.8598300000000001</v>
      </c>
      <c r="V101" s="47" t="str">
        <f>VLOOKUP(A101,[4]Sheet4!$A$1:$B$210,2,FALSE)</f>
        <v>Housing Only</v>
      </c>
      <c r="W101" s="81">
        <v>1</v>
      </c>
      <c r="X101" s="20">
        <f t="shared" si="13"/>
        <v>3.8598300000000001</v>
      </c>
      <c r="Y101" s="68">
        <f>VLOOKUP(A101,'[3]DENSITY FINAL'!A$2:B$725,2,FALSE)</f>
        <v>50</v>
      </c>
      <c r="Z101" s="82">
        <f t="shared" si="14"/>
        <v>192.9915</v>
      </c>
      <c r="AA101" s="74">
        <f t="shared" si="16"/>
        <v>192.9915</v>
      </c>
      <c r="AB101" s="75"/>
      <c r="AC101" s="75"/>
      <c r="AD101" s="75"/>
      <c r="AE101" s="76"/>
      <c r="AF101" s="20"/>
      <c r="AG101" s="77">
        <f>VLOOKUP(A101,'[2]final categories'!A$4:B$682,2,FALSE)</f>
        <v>2</v>
      </c>
    </row>
    <row r="102" spans="1:192" ht="18.75" hidden="1" x14ac:dyDescent="0.3">
      <c r="A102" s="47">
        <v>2032</v>
      </c>
      <c r="B102" s="47" t="str">
        <f>VLOOKUP(A102,[2]Sheet2!A$1:B$186,2,FALSE)</f>
        <v>Yes - new site submission</v>
      </c>
      <c r="C102" s="20" t="s">
        <v>360</v>
      </c>
      <c r="D102" s="68" t="str">
        <f>VLOOKUP(A102,'[2]2011 New Sites - sources'!A$2:C$137,3,FALSE)</f>
        <v>CBC</v>
      </c>
      <c r="E102" s="20" t="s">
        <v>872</v>
      </c>
      <c r="F102" s="20"/>
      <c r="G102" s="20" t="s">
        <v>49</v>
      </c>
      <c r="H102" s="20" t="s">
        <v>49</v>
      </c>
      <c r="I102" s="20" t="s">
        <v>873</v>
      </c>
      <c r="J102" s="20">
        <v>3.2</v>
      </c>
      <c r="K102" s="20">
        <v>487770.5</v>
      </c>
      <c r="L102" s="20">
        <v>286969.65000000002</v>
      </c>
      <c r="M102" s="20" t="s">
        <v>874</v>
      </c>
      <c r="N102" s="68">
        <f>VLOOKUP(A102,'[3]FU Type'!A$2:B$680,2,FALSE)</f>
        <v>2032</v>
      </c>
      <c r="O102" s="69">
        <f>VLOOKUP(A102,'[3]186'!A$2:A$187,1,FALSE)</f>
        <v>2032</v>
      </c>
      <c r="P102" s="68">
        <f>VLOOKUP(A102,'[3]AREAS FINAL'!A$2:B$725,2,FALSE)</f>
        <v>0.47457700000000003</v>
      </c>
      <c r="Q102" s="39">
        <v>1.431918</v>
      </c>
      <c r="R102" s="79">
        <v>1</v>
      </c>
      <c r="S102" s="20">
        <f t="shared" si="11"/>
        <v>0.47457700000000003</v>
      </c>
      <c r="T102" s="80">
        <v>0.9</v>
      </c>
      <c r="U102" s="20">
        <f t="shared" si="12"/>
        <v>0.42711930000000004</v>
      </c>
      <c r="V102" s="47" t="str">
        <f>VLOOKUP(A102,[4]Sheet4!$A$1:$B$210,2,FALSE)</f>
        <v>Housing only</v>
      </c>
      <c r="W102" s="81">
        <v>1</v>
      </c>
      <c r="X102" s="20">
        <f t="shared" si="13"/>
        <v>0.42711930000000004</v>
      </c>
      <c r="Y102" s="68">
        <f>VLOOKUP(A102,'[3]DENSITY FINAL'!A$2:B$725,2,FALSE)</f>
        <v>50</v>
      </c>
      <c r="Z102" s="82">
        <f t="shared" si="14"/>
        <v>21.355965000000001</v>
      </c>
      <c r="AA102" s="74">
        <f t="shared" si="16"/>
        <v>21.355965000000001</v>
      </c>
      <c r="AB102" s="75"/>
      <c r="AC102" s="75"/>
      <c r="AD102" s="75"/>
      <c r="AE102" s="76"/>
      <c r="AF102" s="20"/>
      <c r="AG102" s="77">
        <f>VLOOKUP(A102,'[2]final categories'!A$4:B$682,2,FALSE)</f>
        <v>1</v>
      </c>
    </row>
    <row r="103" spans="1:192" ht="18.75" hidden="1" x14ac:dyDescent="0.3">
      <c r="A103" s="47">
        <v>2033</v>
      </c>
      <c r="B103" s="47" t="str">
        <f>VLOOKUP(A103,[2]Sheet2!A$1:B$186,2,FALSE)</f>
        <v>Yes - new site submission</v>
      </c>
      <c r="C103" s="20" t="s">
        <v>360</v>
      </c>
      <c r="D103" s="68" t="str">
        <f>VLOOKUP(A103,'[2]2011 New Sites - sources'!A$2:C$137,3,FALSE)</f>
        <v>CBC</v>
      </c>
      <c r="E103" s="20" t="s">
        <v>875</v>
      </c>
      <c r="F103" s="20" t="s">
        <v>876</v>
      </c>
      <c r="G103" s="20" t="s">
        <v>49</v>
      </c>
      <c r="H103" s="20" t="s">
        <v>49</v>
      </c>
      <c r="I103" s="20" t="s">
        <v>877</v>
      </c>
      <c r="J103" s="20">
        <v>3.4</v>
      </c>
      <c r="K103" s="20">
        <v>489197.41</v>
      </c>
      <c r="L103" s="20">
        <v>288261.01</v>
      </c>
      <c r="M103" s="20" t="s">
        <v>878</v>
      </c>
      <c r="N103" s="68">
        <f>VLOOKUP(A103,'[3]FU Type'!A$2:B$680,2,FALSE)</f>
        <v>2033</v>
      </c>
      <c r="O103" s="69">
        <f>VLOOKUP(A103,'[3]186'!A$2:A$187,1,FALSE)</f>
        <v>2033</v>
      </c>
      <c r="P103" s="68">
        <f>VLOOKUP(A103,'[3]AREAS FINAL'!A$2:B$725,2,FALSE)</f>
        <v>6.6810799999999997</v>
      </c>
      <c r="Q103" s="39">
        <v>0.57247400000000004</v>
      </c>
      <c r="R103" s="79">
        <v>0.9</v>
      </c>
      <c r="S103" s="20">
        <f t="shared" si="11"/>
        <v>6.0129719999999995</v>
      </c>
      <c r="T103" s="80">
        <v>0.75</v>
      </c>
      <c r="U103" s="20">
        <f t="shared" si="12"/>
        <v>4.5097290000000001</v>
      </c>
      <c r="V103" s="47" t="s">
        <v>599</v>
      </c>
      <c r="W103" s="81">
        <v>0.25</v>
      </c>
      <c r="X103" s="20">
        <f t="shared" si="13"/>
        <v>1.12743225</v>
      </c>
      <c r="Y103" s="68">
        <f>VLOOKUP(A103,'[3]DENSITY FINAL'!A$2:B$725,2,FALSE)</f>
        <v>60</v>
      </c>
      <c r="Z103" s="82">
        <f t="shared" si="14"/>
        <v>67.645935000000009</v>
      </c>
      <c r="AA103" s="74">
        <f t="shared" si="16"/>
        <v>67.645935000000009</v>
      </c>
      <c r="AB103" s="75"/>
      <c r="AC103" s="75"/>
      <c r="AD103" s="75"/>
      <c r="AE103" s="76"/>
      <c r="AF103" s="20"/>
      <c r="AG103" s="77">
        <f>VLOOKUP(A103,'[2]final categories'!A$4:B$682,2,FALSE)</f>
        <v>1</v>
      </c>
    </row>
    <row r="104" spans="1:192" ht="18.75" hidden="1" x14ac:dyDescent="0.3">
      <c r="A104" s="47">
        <v>2034</v>
      </c>
      <c r="B104" s="47" t="str">
        <f>VLOOKUP(A104,[2]Sheet2!A$1:B$186,2,FALSE)</f>
        <v>Yes - new site submission</v>
      </c>
      <c r="C104" s="20" t="s">
        <v>360</v>
      </c>
      <c r="D104" s="68" t="str">
        <f>VLOOKUP(A104,'[2]2011 New Sites - sources'!A$2:C$137,3,FALSE)</f>
        <v>CBC</v>
      </c>
      <c r="E104" s="20" t="s">
        <v>879</v>
      </c>
      <c r="F104" s="20" t="s">
        <v>604</v>
      </c>
      <c r="G104" s="20" t="s">
        <v>49</v>
      </c>
      <c r="H104" s="20" t="s">
        <v>49</v>
      </c>
      <c r="I104" s="20" t="s">
        <v>605</v>
      </c>
      <c r="J104" s="20">
        <v>2.65</v>
      </c>
      <c r="K104" s="20">
        <v>491816.98</v>
      </c>
      <c r="L104" s="20">
        <v>289697.68</v>
      </c>
      <c r="M104" s="20" t="s">
        <v>880</v>
      </c>
      <c r="N104" s="68">
        <f>VLOOKUP(A104,'[3]FU Type'!A$2:B$680,2,FALSE)</f>
        <v>2034</v>
      </c>
      <c r="O104" s="69">
        <f>VLOOKUP(A104,'[3]186'!A$2:A$187,1,FALSE)</f>
        <v>2034</v>
      </c>
      <c r="P104" s="68">
        <f>VLOOKUP(A104,'[3]AREAS FINAL'!A$2:B$725,2,FALSE)</f>
        <v>3.5735199999999998</v>
      </c>
      <c r="Q104" s="39">
        <v>3.1927449999999999</v>
      </c>
      <c r="R104" s="79">
        <v>1</v>
      </c>
      <c r="S104" s="20">
        <f t="shared" si="11"/>
        <v>3.5735199999999998</v>
      </c>
      <c r="T104" s="80">
        <v>0.75</v>
      </c>
      <c r="U104" s="20">
        <f t="shared" si="12"/>
        <v>2.6801399999999997</v>
      </c>
      <c r="V104" s="47" t="str">
        <f>VLOOKUP(A104,[4]Sheet4!$A$1:$B$210,2,FALSE)</f>
        <v>Housing only</v>
      </c>
      <c r="W104" s="81">
        <v>1</v>
      </c>
      <c r="X104" s="20">
        <f t="shared" si="13"/>
        <v>2.6801399999999997</v>
      </c>
      <c r="Y104" s="68">
        <f>VLOOKUP(A104,'[3]DENSITY FINAL'!A$2:B$725,2,FALSE)</f>
        <v>50</v>
      </c>
      <c r="Z104" s="82">
        <f t="shared" si="14"/>
        <v>134.00699999999998</v>
      </c>
      <c r="AA104" s="74">
        <f t="shared" si="16"/>
        <v>134.00699999999998</v>
      </c>
      <c r="AB104" s="75"/>
      <c r="AC104" s="75"/>
      <c r="AD104" s="75"/>
      <c r="AE104" s="76"/>
      <c r="AF104" s="20"/>
      <c r="AG104" s="77">
        <f>VLOOKUP(A104,'[2]final categories'!A$4:B$682,2,FALSE)</f>
        <v>1</v>
      </c>
    </row>
    <row r="105" spans="1:192" ht="18.75" hidden="1" x14ac:dyDescent="0.3">
      <c r="A105" s="47">
        <v>2035</v>
      </c>
      <c r="B105" s="47" t="str">
        <f>VLOOKUP(A105,[2]Sheet2!A$1:B$186,2,FALSE)</f>
        <v>Yes - new site submission</v>
      </c>
      <c r="C105" s="20" t="s">
        <v>360</v>
      </c>
      <c r="D105" s="68" t="str">
        <f>VLOOKUP(A105,'[2]2011 New Sites - sources'!A$2:C$137,3,FALSE)</f>
        <v>CBC</v>
      </c>
      <c r="E105" s="20" t="s">
        <v>68</v>
      </c>
      <c r="F105" s="20"/>
      <c r="G105" s="20" t="s">
        <v>49</v>
      </c>
      <c r="H105" s="20" t="s">
        <v>49</v>
      </c>
      <c r="I105" s="20" t="s">
        <v>881</v>
      </c>
      <c r="J105" s="20">
        <v>2.7</v>
      </c>
      <c r="K105" s="20">
        <v>486213.06</v>
      </c>
      <c r="L105" s="20">
        <v>288613.59000000003</v>
      </c>
      <c r="M105" s="20" t="s">
        <v>882</v>
      </c>
      <c r="N105" s="68">
        <f>VLOOKUP(A105,'[3]FU Type'!A$2:B$680,2,FALSE)</f>
        <v>2035</v>
      </c>
      <c r="O105" s="69">
        <f>VLOOKUP(A105,'[3]186'!A$2:A$187,1,FALSE)</f>
        <v>2035</v>
      </c>
      <c r="P105" s="68">
        <f>VLOOKUP(A105,'[3]AREAS FINAL'!A$2:B$725,2,FALSE)</f>
        <v>3.9948100000000002</v>
      </c>
      <c r="Q105" s="39">
        <v>1.456277</v>
      </c>
      <c r="R105" s="79">
        <v>1</v>
      </c>
      <c r="S105" s="20">
        <f t="shared" si="11"/>
        <v>3.9948100000000002</v>
      </c>
      <c r="T105" s="80">
        <v>0.75</v>
      </c>
      <c r="U105" s="20">
        <f t="shared" si="12"/>
        <v>2.9961074999999999</v>
      </c>
      <c r="V105" s="47" t="str">
        <f>VLOOKUP(A105,[4]Sheet4!$A$1:$B$210,2,FALSE)</f>
        <v>housing only</v>
      </c>
      <c r="W105" s="81">
        <v>1</v>
      </c>
      <c r="X105" s="20">
        <f t="shared" si="13"/>
        <v>2.9961074999999999</v>
      </c>
      <c r="Y105" s="68">
        <f>VLOOKUP(A105,'[3]DENSITY FINAL'!A$2:B$725,2,FALSE)</f>
        <v>50</v>
      </c>
      <c r="Z105" s="82">
        <f t="shared" si="14"/>
        <v>149.805375</v>
      </c>
      <c r="AA105" s="74">
        <f t="shared" si="16"/>
        <v>149.805375</v>
      </c>
      <c r="AB105" s="75"/>
      <c r="AC105" s="75"/>
      <c r="AD105" s="75"/>
      <c r="AE105" s="76"/>
      <c r="AF105" s="20"/>
      <c r="AG105" s="77">
        <f>VLOOKUP(A105,'[2]final categories'!A$4:B$682,2,FALSE)</f>
        <v>1</v>
      </c>
    </row>
    <row r="106" spans="1:192" ht="18.75" hidden="1" x14ac:dyDescent="0.3">
      <c r="A106" s="47">
        <v>2036</v>
      </c>
      <c r="B106" s="47" t="str">
        <f>VLOOKUP(A106,[2]Sheet2!A$1:B$186,2,FALSE)</f>
        <v>Yes - new site submission</v>
      </c>
      <c r="C106" s="20" t="s">
        <v>360</v>
      </c>
      <c r="D106" s="68" t="str">
        <f>VLOOKUP(A106,'[2]2011 New Sites - sources'!A$2:C$137,3,FALSE)</f>
        <v>CBC</v>
      </c>
      <c r="E106" s="20" t="s">
        <v>883</v>
      </c>
      <c r="F106" s="20"/>
      <c r="G106" s="20" t="s">
        <v>49</v>
      </c>
      <c r="H106" s="20" t="s">
        <v>49</v>
      </c>
      <c r="I106" s="20" t="s">
        <v>884</v>
      </c>
      <c r="J106" s="20">
        <v>3.1</v>
      </c>
      <c r="K106" s="20">
        <v>489076.25</v>
      </c>
      <c r="L106" s="20">
        <v>289101.89</v>
      </c>
      <c r="M106" s="20" t="s">
        <v>885</v>
      </c>
      <c r="N106" s="68">
        <f>VLOOKUP(A106,'[3]FU Type'!A$2:B$680,2,FALSE)</f>
        <v>2036</v>
      </c>
      <c r="O106" s="69">
        <f>VLOOKUP(A106,'[3]186'!A$2:A$187,1,FALSE)</f>
        <v>2036</v>
      </c>
      <c r="P106" s="68">
        <f>VLOOKUP(A106,'[3]AREAS FINAL'!A$2:B$725,2,FALSE)</f>
        <v>4.0278200000000002</v>
      </c>
      <c r="Q106" s="39">
        <v>0.49302600000000002</v>
      </c>
      <c r="R106" s="79">
        <v>0.85</v>
      </c>
      <c r="S106" s="20">
        <f t="shared" si="11"/>
        <v>3.4236469999999999</v>
      </c>
      <c r="T106" s="80">
        <v>0.75</v>
      </c>
      <c r="U106" s="20">
        <f t="shared" si="12"/>
        <v>2.5677352500000001</v>
      </c>
      <c r="V106" s="47" t="str">
        <f>VLOOKUP(A106,[4]Sheet4!$A$1:$B$210,2,FALSE)</f>
        <v>Housing only</v>
      </c>
      <c r="W106" s="81">
        <v>1</v>
      </c>
      <c r="X106" s="20">
        <f t="shared" si="13"/>
        <v>2.5677352500000001</v>
      </c>
      <c r="Y106" s="68">
        <f>VLOOKUP(A106,'[3]DENSITY FINAL'!A$2:B$725,2,FALSE)</f>
        <v>60</v>
      </c>
      <c r="Z106" s="82">
        <f t="shared" si="14"/>
        <v>154.06411500000002</v>
      </c>
      <c r="AA106" s="74">
        <f t="shared" si="16"/>
        <v>154.06411500000002</v>
      </c>
      <c r="AB106" s="75"/>
      <c r="AC106" s="75"/>
      <c r="AD106" s="75"/>
      <c r="AE106" s="76"/>
      <c r="AF106" s="20"/>
      <c r="AG106" s="77">
        <f>VLOOKUP(A106,'[2]final categories'!A$4:B$682,2,FALSE)</f>
        <v>1</v>
      </c>
    </row>
    <row r="107" spans="1:192" ht="18.75" hidden="1" x14ac:dyDescent="0.3">
      <c r="A107" s="47">
        <v>2037</v>
      </c>
      <c r="B107" s="47" t="str">
        <f>VLOOKUP(A107,[2]Sheet2!A$1:B$186,2,FALSE)</f>
        <v>Yes - factual update 2011 (discount site area)</v>
      </c>
      <c r="C107" s="20" t="s">
        <v>360</v>
      </c>
      <c r="D107" s="68" t="str">
        <f>VLOOKUP(A107,'[2]2011 New Sites - sources'!A$2:C$137,3,FALSE)</f>
        <v>CBC</v>
      </c>
      <c r="E107" s="20" t="s">
        <v>69</v>
      </c>
      <c r="F107" s="20"/>
      <c r="G107" s="20" t="s">
        <v>49</v>
      </c>
      <c r="H107" s="20" t="s">
        <v>49</v>
      </c>
      <c r="I107" s="20" t="s">
        <v>594</v>
      </c>
      <c r="J107" s="20">
        <v>3.5</v>
      </c>
      <c r="K107" s="20">
        <v>487932.03</v>
      </c>
      <c r="L107" s="20">
        <v>288731.99</v>
      </c>
      <c r="M107" s="20" t="s">
        <v>886</v>
      </c>
      <c r="N107" s="68">
        <f>VLOOKUP(A107,'[3]FU Type'!A$2:B$680,2,FALSE)</f>
        <v>2037</v>
      </c>
      <c r="O107" s="69">
        <f>VLOOKUP(A107,'[3]186'!A$2:A$187,1,FALSE)</f>
        <v>2037</v>
      </c>
      <c r="P107" s="68">
        <f>VLOOKUP(A107,'[3]AREAS FINAL'!A$2:B$725,2,FALSE)</f>
        <v>3.5467499999999998</v>
      </c>
      <c r="Q107" s="39">
        <v>0</v>
      </c>
      <c r="R107" s="79">
        <v>0.8</v>
      </c>
      <c r="S107" s="20">
        <f t="shared" si="11"/>
        <v>2.8374000000000001</v>
      </c>
      <c r="T107" s="80">
        <v>0.75</v>
      </c>
      <c r="U107" s="20">
        <f t="shared" si="12"/>
        <v>2.12805</v>
      </c>
      <c r="V107" s="47" t="str">
        <f>VLOOKUP(A107,[4]Sheet4!$A$1:$B$210,2,FALSE)</f>
        <v>As part of mixed development</v>
      </c>
      <c r="W107" s="81">
        <v>0.25</v>
      </c>
      <c r="X107" s="20">
        <f t="shared" si="13"/>
        <v>0.5320125</v>
      </c>
      <c r="Y107" s="68">
        <f>VLOOKUP(A107,'[3]DENSITY FINAL'!A$2:B$725,2,FALSE)</f>
        <v>100</v>
      </c>
      <c r="Z107" s="82">
        <f t="shared" si="14"/>
        <v>53.201250000000002</v>
      </c>
      <c r="AA107" s="74">
        <f t="shared" si="16"/>
        <v>53.201250000000002</v>
      </c>
      <c r="AB107" s="75"/>
      <c r="AC107" s="75"/>
      <c r="AD107" s="75"/>
      <c r="AE107" s="76"/>
      <c r="AF107" s="20"/>
      <c r="AG107" s="77">
        <f>VLOOKUP(A107,'[2]final categories'!A$4:B$682,2,FALSE)</f>
        <v>1</v>
      </c>
    </row>
    <row r="108" spans="1:192" ht="18.75" hidden="1" x14ac:dyDescent="0.3">
      <c r="A108" s="47">
        <v>2039</v>
      </c>
      <c r="B108" s="47" t="str">
        <f>VLOOKUP(A108,[2]Sheet2!A$1:B$186,2,FALSE)</f>
        <v>Yes - new site submission</v>
      </c>
      <c r="C108" s="20" t="s">
        <v>360</v>
      </c>
      <c r="D108" s="68" t="str">
        <f>VLOOKUP(A108,'[2]2011 New Sites - sources'!A$2:C$137,3,FALSE)</f>
        <v>CBC</v>
      </c>
      <c r="E108" s="20" t="s">
        <v>70</v>
      </c>
      <c r="F108" s="20"/>
      <c r="G108" s="20" t="s">
        <v>49</v>
      </c>
      <c r="H108" s="20" t="s">
        <v>49</v>
      </c>
      <c r="I108" s="20" t="s">
        <v>887</v>
      </c>
      <c r="J108" s="20">
        <v>3.2</v>
      </c>
      <c r="K108" s="20">
        <v>486010.37</v>
      </c>
      <c r="L108" s="20">
        <v>287483.76</v>
      </c>
      <c r="M108" s="20" t="s">
        <v>888</v>
      </c>
      <c r="N108" s="68">
        <f>VLOOKUP(A108,'[3]FU Type'!A$2:B$680,2,FALSE)</f>
        <v>2039</v>
      </c>
      <c r="O108" s="69">
        <f>VLOOKUP(A108,'[3]186'!A$2:A$187,1,FALSE)</f>
        <v>2039</v>
      </c>
      <c r="P108" s="68">
        <f>VLOOKUP(A108,'[3]AREAS FINAL'!A$2:B$725,2,FALSE)</f>
        <v>1.6770400000000001</v>
      </c>
      <c r="Q108" s="39">
        <v>1.982804</v>
      </c>
      <c r="R108" s="79">
        <v>1</v>
      </c>
      <c r="S108" s="20">
        <f t="shared" si="11"/>
        <v>1.6770400000000001</v>
      </c>
      <c r="T108" s="80">
        <v>0.9</v>
      </c>
      <c r="U108" s="20">
        <f t="shared" si="12"/>
        <v>1.509336</v>
      </c>
      <c r="V108" s="47" t="str">
        <f>VLOOKUP(A108,[4]Sheet4!$A$1:$B$210,2,FALSE)</f>
        <v>Housing only</v>
      </c>
      <c r="W108" s="81">
        <v>1</v>
      </c>
      <c r="X108" s="20">
        <f t="shared" si="13"/>
        <v>1.509336</v>
      </c>
      <c r="Y108" s="68">
        <f>VLOOKUP(A108,'[3]DENSITY FINAL'!A$2:B$725,2,FALSE)</f>
        <v>35</v>
      </c>
      <c r="Z108" s="82">
        <f t="shared" si="14"/>
        <v>52.82676</v>
      </c>
      <c r="AA108" s="74">
        <f t="shared" si="16"/>
        <v>52.82676</v>
      </c>
      <c r="AB108" s="75"/>
      <c r="AC108" s="75"/>
      <c r="AD108" s="75"/>
      <c r="AE108" s="76"/>
      <c r="AF108" s="20"/>
      <c r="AG108" s="77">
        <f>VLOOKUP(A108,'[2]final categories'!A$4:B$682,2,FALSE)</f>
        <v>1</v>
      </c>
    </row>
    <row r="109" spans="1:192" ht="18.75" hidden="1" x14ac:dyDescent="0.3">
      <c r="A109" s="47">
        <v>2040</v>
      </c>
      <c r="B109" s="47" t="str">
        <f>VLOOKUP(A109,[2]Sheet2!A$1:B$186,2,FALSE)</f>
        <v>Yes - new site submission</v>
      </c>
      <c r="C109" s="20" t="s">
        <v>360</v>
      </c>
      <c r="D109" s="68" t="str">
        <f>VLOOKUP(A109,'[2]2011 New Sites - sources'!A$2:C$137,3,FALSE)</f>
        <v>CBC</v>
      </c>
      <c r="E109" s="20" t="s">
        <v>889</v>
      </c>
      <c r="F109" s="20"/>
      <c r="G109" s="20" t="s">
        <v>49</v>
      </c>
      <c r="H109" s="20" t="s">
        <v>49</v>
      </c>
      <c r="I109" s="20" t="s">
        <v>890</v>
      </c>
      <c r="J109" s="20">
        <v>0.8</v>
      </c>
      <c r="K109" s="20">
        <v>491500.79999999999</v>
      </c>
      <c r="L109" s="20">
        <v>291093.28000000003</v>
      </c>
      <c r="M109" s="20" t="s">
        <v>891</v>
      </c>
      <c r="N109" s="68">
        <f>VLOOKUP(A109,'[3]FU Type'!A$2:B$680,2,FALSE)</f>
        <v>2040</v>
      </c>
      <c r="O109" s="69">
        <f>VLOOKUP(A109,'[3]186'!A$2:A$187,1,FALSE)</f>
        <v>2040</v>
      </c>
      <c r="P109" s="68">
        <f>VLOOKUP(A109,'[3]AREAS FINAL'!A$2:B$725,2,FALSE)</f>
        <v>40.235500000000002</v>
      </c>
      <c r="Q109" s="39">
        <v>3.3494109999999999</v>
      </c>
      <c r="R109" s="79">
        <v>0.9</v>
      </c>
      <c r="S109" s="20">
        <f t="shared" ref="S109:S172" si="17">P109*R109</f>
        <v>36.211950000000002</v>
      </c>
      <c r="T109" s="80">
        <v>0.5</v>
      </c>
      <c r="U109" s="20">
        <f t="shared" ref="U109:U172" si="18">S109*T109</f>
        <v>18.105975000000001</v>
      </c>
      <c r="V109" s="47" t="s">
        <v>599</v>
      </c>
      <c r="W109" s="81">
        <v>0.25</v>
      </c>
      <c r="X109" s="20">
        <f t="shared" ref="X109:X172" si="19">U109*W109</f>
        <v>4.5264937500000002</v>
      </c>
      <c r="Y109" s="68">
        <f>VLOOKUP(A109,'[3]DENSITY FINAL'!A$2:B$725,2,FALSE)</f>
        <v>35</v>
      </c>
      <c r="Z109" s="82">
        <f t="shared" ref="Z109:Z172" si="20">P109*R109*T109*W109*Y109</f>
        <v>158.42728125000002</v>
      </c>
      <c r="AA109" s="74">
        <f t="shared" si="16"/>
        <v>158.42728125000002</v>
      </c>
      <c r="AB109" s="75"/>
      <c r="AC109" s="75"/>
      <c r="AD109" s="75"/>
      <c r="AE109" s="76"/>
      <c r="AF109" s="20"/>
      <c r="AG109" s="77">
        <f>VLOOKUP(A109,'[2]final categories'!A$4:B$682,2,FALSE)</f>
        <v>4</v>
      </c>
    </row>
    <row r="110" spans="1:192" ht="18.75" hidden="1" x14ac:dyDescent="0.3">
      <c r="A110" s="87">
        <v>2041</v>
      </c>
      <c r="B110" s="87" t="str">
        <f>VLOOKUP(A110,[2]Sheet2!A$1:B$186,2,FALSE)</f>
        <v>Delete 2011 (ASSESS BUT DO NOT PUT INTO FINAL SHLAA)</v>
      </c>
      <c r="C110" s="87" t="s">
        <v>360</v>
      </c>
      <c r="D110" s="88" t="str">
        <f>VLOOKUP(A110,'[2]2011 New Sites - sources'!A$2:C$137,3,FALSE)</f>
        <v>CBC</v>
      </c>
      <c r="E110" s="87" t="s">
        <v>892</v>
      </c>
      <c r="F110" s="87"/>
      <c r="G110" s="87" t="s">
        <v>49</v>
      </c>
      <c r="H110" s="87" t="s">
        <v>49</v>
      </c>
      <c r="I110" s="87" t="s">
        <v>893</v>
      </c>
      <c r="J110" s="87">
        <v>3.1</v>
      </c>
      <c r="K110" s="87">
        <v>485992.89</v>
      </c>
      <c r="L110" s="87">
        <v>286384.55</v>
      </c>
      <c r="M110" s="87" t="s">
        <v>894</v>
      </c>
      <c r="N110" s="68"/>
      <c r="O110" s="69">
        <f>VLOOKUP(A110,'[3]186'!A$2:A$187,1,FALSE)</f>
        <v>2041</v>
      </c>
      <c r="P110" s="68">
        <f>VLOOKUP(A110,'[3]AREAS FINAL'!A$2:B$725,2,FALSE)</f>
        <v>2.6443300000000001</v>
      </c>
      <c r="Q110" s="89">
        <v>2.6786479999999999</v>
      </c>
      <c r="R110" s="90">
        <v>1</v>
      </c>
      <c r="S110" s="87">
        <f t="shared" si="17"/>
        <v>2.6443300000000001</v>
      </c>
      <c r="T110" s="80">
        <v>0.75</v>
      </c>
      <c r="U110" s="87">
        <f t="shared" si="18"/>
        <v>1.9832475000000001</v>
      </c>
      <c r="V110" s="87" t="s">
        <v>616</v>
      </c>
      <c r="W110" s="90">
        <v>1</v>
      </c>
      <c r="X110" s="87">
        <f t="shared" si="19"/>
        <v>1.9832475000000001</v>
      </c>
      <c r="Y110" s="68">
        <f>VLOOKUP(A110,'[3]DENSITY FINAL'!A$2:B$725,2,FALSE)</f>
        <v>50</v>
      </c>
      <c r="Z110" s="91">
        <f t="shared" si="20"/>
        <v>99.162374999999997</v>
      </c>
      <c r="AA110" s="74">
        <f t="shared" si="16"/>
        <v>99.162374999999997</v>
      </c>
      <c r="AB110" s="75"/>
      <c r="AC110" s="75"/>
      <c r="AD110" s="75"/>
      <c r="AE110" s="92"/>
      <c r="AF110" s="87"/>
      <c r="AG110" s="77">
        <f>VLOOKUP(A110,'[2]final categories'!A$4:B$682,2,FALSE)</f>
        <v>1</v>
      </c>
      <c r="CB110" s="95"/>
      <c r="CC110" s="95"/>
      <c r="CL110" s="96"/>
      <c r="CM110" s="96"/>
      <c r="CW110" s="97"/>
      <c r="CY110" s="98"/>
      <c r="DC110" s="97"/>
      <c r="DG110" s="99"/>
      <c r="FE110" s="95"/>
      <c r="FF110" s="95"/>
      <c r="FO110" s="96"/>
      <c r="FP110" s="96"/>
      <c r="FZ110" s="97"/>
      <c r="GB110" s="98"/>
      <c r="GF110" s="97"/>
      <c r="GJ110" s="99"/>
    </row>
    <row r="111" spans="1:192" ht="18.75" hidden="1" x14ac:dyDescent="0.3">
      <c r="A111" s="47">
        <v>2043</v>
      </c>
      <c r="B111" s="47" t="str">
        <f>VLOOKUP(A111,[2]Sheet2!A$1:B$186,2,FALSE)</f>
        <v>Yes - new site submission</v>
      </c>
      <c r="C111" s="20" t="s">
        <v>360</v>
      </c>
      <c r="D111" s="68" t="str">
        <f>VLOOKUP(A111,'[2]2011 New Sites - sources'!A$2:C$137,3,FALSE)</f>
        <v>CBC</v>
      </c>
      <c r="E111" s="20" t="s">
        <v>895</v>
      </c>
      <c r="F111" s="20"/>
      <c r="G111" s="20" t="s">
        <v>49</v>
      </c>
      <c r="H111" s="20" t="s">
        <v>49</v>
      </c>
      <c r="I111" s="20" t="s">
        <v>896</v>
      </c>
      <c r="J111" s="20">
        <v>2.9</v>
      </c>
      <c r="K111" s="20">
        <v>485155.26</v>
      </c>
      <c r="L111" s="20">
        <v>288409.53999999998</v>
      </c>
      <c r="M111" s="20" t="s">
        <v>897</v>
      </c>
      <c r="N111" s="68">
        <f>VLOOKUP(A111,'[3]FU Type'!A$2:B$680,2,FALSE)</f>
        <v>2043</v>
      </c>
      <c r="O111" s="69">
        <f>VLOOKUP(A111,'[3]186'!A$2:A$187,1,FALSE)</f>
        <v>2043</v>
      </c>
      <c r="P111" s="68">
        <f>VLOOKUP(A111,'[3]AREAS FINAL'!A$2:B$725,2,FALSE)</f>
        <v>255.56700000000001</v>
      </c>
      <c r="Q111" s="39">
        <v>1.711233</v>
      </c>
      <c r="R111" s="79">
        <v>1</v>
      </c>
      <c r="S111" s="20">
        <f t="shared" si="17"/>
        <v>255.56700000000001</v>
      </c>
      <c r="T111" s="80">
        <v>0.5</v>
      </c>
      <c r="U111" s="20">
        <f t="shared" si="18"/>
        <v>127.7835</v>
      </c>
      <c r="V111" s="47" t="str">
        <f>VLOOKUP(A111,[4]Sheet4!$A$1:$B$210,2,FALSE)</f>
        <v>As part of mixed use development</v>
      </c>
      <c r="W111" s="81">
        <v>0.5</v>
      </c>
      <c r="X111" s="20">
        <f t="shared" si="19"/>
        <v>63.891750000000002</v>
      </c>
      <c r="Y111" s="68">
        <f>VLOOKUP(A111,'[3]DENSITY FINAL'!A$2:B$725,2,FALSE)</f>
        <v>35</v>
      </c>
      <c r="Z111" s="82">
        <f t="shared" si="20"/>
        <v>2236.2112500000003</v>
      </c>
      <c r="AA111" s="108">
        <v>4000</v>
      </c>
      <c r="AB111" s="109"/>
      <c r="AC111" s="109" t="s">
        <v>898</v>
      </c>
      <c r="AD111" s="75" t="s">
        <v>737</v>
      </c>
      <c r="AE111" s="76" t="s">
        <v>899</v>
      </c>
      <c r="AF111" s="20"/>
      <c r="AG111" s="77">
        <f>VLOOKUP(A111,'[2]final categories'!A$4:B$682,2,FALSE)</f>
        <v>2</v>
      </c>
      <c r="AH111" s="78" t="s">
        <v>740</v>
      </c>
    </row>
    <row r="112" spans="1:192" ht="18.75" hidden="1" x14ac:dyDescent="0.3">
      <c r="A112" s="47">
        <v>2045</v>
      </c>
      <c r="B112" s="47" t="str">
        <f>VLOOKUP(A112,[2]Sheet2!A$1:B$186,2,FALSE)</f>
        <v>Yes - new site submission</v>
      </c>
      <c r="C112" s="20" t="s">
        <v>360</v>
      </c>
      <c r="D112" s="68" t="str">
        <f>VLOOKUP(A112,'[2]2011 New Sites - sources'!A$2:C$137,3,FALSE)</f>
        <v>CBC</v>
      </c>
      <c r="E112" s="20" t="s">
        <v>71</v>
      </c>
      <c r="F112" s="20"/>
      <c r="G112" s="20" t="s">
        <v>49</v>
      </c>
      <c r="H112" s="20" t="s">
        <v>49</v>
      </c>
      <c r="I112" s="20" t="s">
        <v>900</v>
      </c>
      <c r="J112" s="20">
        <v>3.05</v>
      </c>
      <c r="K112" s="20">
        <v>489275.75</v>
      </c>
      <c r="L112" s="20">
        <v>290231.48</v>
      </c>
      <c r="M112" s="20" t="s">
        <v>901</v>
      </c>
      <c r="N112" s="68">
        <f>VLOOKUP(A112,'[3]FU Type'!A$2:B$680,2,FALSE)</f>
        <v>2045</v>
      </c>
      <c r="O112" s="69">
        <f>VLOOKUP(A112,'[3]186'!A$2:A$187,1,FALSE)</f>
        <v>2045</v>
      </c>
      <c r="P112" s="68">
        <f>VLOOKUP(A112,'[3]AREAS FINAL'!A$2:B$725,2,FALSE)</f>
        <v>9.7194800000000008</v>
      </c>
      <c r="Q112" s="39">
        <v>1.3728130000000001</v>
      </c>
      <c r="R112" s="79">
        <v>0.8</v>
      </c>
      <c r="S112" s="20">
        <f t="shared" si="17"/>
        <v>7.7755840000000012</v>
      </c>
      <c r="T112" s="80">
        <v>0.75</v>
      </c>
      <c r="U112" s="20">
        <f t="shared" si="18"/>
        <v>5.8316880000000006</v>
      </c>
      <c r="V112" s="47" t="str">
        <f>VLOOKUP(A112,[4]Sheet4!$A$1:$B$210,2,FALSE)</f>
        <v>Housing only</v>
      </c>
      <c r="W112" s="81">
        <v>1</v>
      </c>
      <c r="X112" s="20">
        <f t="shared" si="19"/>
        <v>5.8316880000000006</v>
      </c>
      <c r="Y112" s="68">
        <f>VLOOKUP(A112,'[3]DENSITY FINAL'!A$2:B$725,2,FALSE)</f>
        <v>50</v>
      </c>
      <c r="Z112" s="82">
        <f t="shared" si="20"/>
        <v>291.58440000000002</v>
      </c>
      <c r="AA112" s="74">
        <f t="shared" ref="AA112:AA123" si="21">Z112</f>
        <v>291.58440000000002</v>
      </c>
      <c r="AB112" s="75"/>
      <c r="AC112" s="75"/>
      <c r="AD112" s="75"/>
      <c r="AE112" s="76"/>
      <c r="AF112" s="20"/>
      <c r="AG112" s="77">
        <f>VLOOKUP(A112,'[2]final categories'!A$4:B$682,2,FALSE)</f>
        <v>1</v>
      </c>
    </row>
    <row r="113" spans="1:34" ht="18.75" hidden="1" x14ac:dyDescent="0.3">
      <c r="A113" s="47">
        <v>2046</v>
      </c>
      <c r="B113" s="47" t="str">
        <f>VLOOKUP(A113,[2]Sheet2!A$1:B$186,2,FALSE)</f>
        <v>Yes - factual update 2011 (replot and reassess)</v>
      </c>
      <c r="C113" s="20" t="s">
        <v>360</v>
      </c>
      <c r="D113" s="68" t="str">
        <f>VLOOKUP(A113,'[2]2011 New Sites - sources'!A$2:C$137,3,FALSE)</f>
        <v>CBC</v>
      </c>
      <c r="E113" s="20" t="s">
        <v>902</v>
      </c>
      <c r="F113" s="20"/>
      <c r="G113" s="20" t="s">
        <v>49</v>
      </c>
      <c r="H113" s="20" t="s">
        <v>49</v>
      </c>
      <c r="I113" s="20" t="s">
        <v>903</v>
      </c>
      <c r="J113" s="20" t="s">
        <v>620</v>
      </c>
      <c r="K113" s="20">
        <v>487150.82</v>
      </c>
      <c r="L113" s="20">
        <v>287493.67</v>
      </c>
      <c r="M113" s="20" t="s">
        <v>904</v>
      </c>
      <c r="N113" s="68">
        <f>VLOOKUP(A113,'[3]FU Type'!A$2:B$680,2,FALSE)</f>
        <v>2046</v>
      </c>
      <c r="O113" s="69">
        <f>VLOOKUP(A113,'[3]186'!A$2:A$187,1,FALSE)</f>
        <v>2046</v>
      </c>
      <c r="P113" s="68">
        <f>VLOOKUP(A113,'[3]AREAS FINAL'!A$2:B$725,2,FALSE)</f>
        <v>2.2035800000000001</v>
      </c>
      <c r="Q113" s="39">
        <v>1.107486</v>
      </c>
      <c r="R113" s="79">
        <v>1</v>
      </c>
      <c r="S113" s="20">
        <f t="shared" si="17"/>
        <v>2.2035800000000001</v>
      </c>
      <c r="T113" s="80">
        <v>0.75</v>
      </c>
      <c r="U113" s="20">
        <f t="shared" si="18"/>
        <v>1.652685</v>
      </c>
      <c r="V113" s="47" t="s">
        <v>599</v>
      </c>
      <c r="W113" s="81">
        <v>0.25</v>
      </c>
      <c r="X113" s="20">
        <f t="shared" si="19"/>
        <v>0.41317124999999999</v>
      </c>
      <c r="Y113" s="68">
        <f>VLOOKUP(A113,'[3]DENSITY FINAL'!A$2:B$725,2,FALSE)</f>
        <v>35</v>
      </c>
      <c r="Z113" s="82">
        <f t="shared" si="20"/>
        <v>14.46099375</v>
      </c>
      <c r="AA113" s="74">
        <f t="shared" si="21"/>
        <v>14.46099375</v>
      </c>
      <c r="AB113" s="75"/>
      <c r="AC113" s="75"/>
      <c r="AD113" s="75"/>
      <c r="AE113" s="76"/>
      <c r="AF113" s="20"/>
      <c r="AG113" s="77">
        <f>VLOOKUP(A113,'[2]final categories'!A$4:B$682,2,FALSE)</f>
        <v>1</v>
      </c>
    </row>
    <row r="114" spans="1:34" ht="18.75" hidden="1" x14ac:dyDescent="0.3">
      <c r="A114" s="47">
        <v>2050</v>
      </c>
      <c r="B114" s="47" t="str">
        <f>VLOOKUP(A114,[2]Sheet2!A$1:B$186,2,FALSE)</f>
        <v>Yes - new site submission</v>
      </c>
      <c r="C114" s="20" t="s">
        <v>360</v>
      </c>
      <c r="D114" s="68" t="str">
        <f>VLOOKUP(A114,'[2]2011 New Sites - sources'!A$2:C$137,3,FALSE)</f>
        <v>CBC</v>
      </c>
      <c r="E114" s="20" t="s">
        <v>905</v>
      </c>
      <c r="F114" s="20"/>
      <c r="G114" s="20" t="s">
        <v>762</v>
      </c>
      <c r="H114" s="20" t="s">
        <v>49</v>
      </c>
      <c r="I114" s="20" t="s">
        <v>906</v>
      </c>
      <c r="J114" s="20">
        <v>1.1499999999999999</v>
      </c>
      <c r="K114" s="20">
        <v>489459.25</v>
      </c>
      <c r="L114" s="20">
        <v>294177.44</v>
      </c>
      <c r="M114" s="20" t="s">
        <v>907</v>
      </c>
      <c r="N114" s="68">
        <f>VLOOKUP(A114,'[3]FU Type'!A$2:B$680,2,FALSE)</f>
        <v>2050</v>
      </c>
      <c r="O114" s="69">
        <f>VLOOKUP(A114,'[3]186'!A$2:A$187,1,FALSE)</f>
        <v>2050</v>
      </c>
      <c r="P114" s="68">
        <f>VLOOKUP(A114,'[3]AREAS FINAL'!A$2:B$725,2,FALSE)</f>
        <v>0.98009400000000002</v>
      </c>
      <c r="Q114" s="39">
        <v>5.2064859999999999</v>
      </c>
      <c r="R114" s="79">
        <v>0.8</v>
      </c>
      <c r="S114" s="20">
        <f t="shared" si="17"/>
        <v>0.78407520000000008</v>
      </c>
      <c r="T114" s="80">
        <v>0.9</v>
      </c>
      <c r="U114" s="20">
        <f t="shared" si="18"/>
        <v>0.70566768000000013</v>
      </c>
      <c r="V114" s="47" t="str">
        <f>VLOOKUP(A114,[4]Sheet4!$A$1:$B$210,2,FALSE)</f>
        <v>Housing Only</v>
      </c>
      <c r="W114" s="81">
        <v>1</v>
      </c>
      <c r="X114" s="20">
        <f t="shared" si="19"/>
        <v>0.70566768000000013</v>
      </c>
      <c r="Y114" s="68">
        <f>VLOOKUP(A114,'[3]DENSITY FINAL'!A$2:B$725,2,FALSE)</f>
        <v>35</v>
      </c>
      <c r="Z114" s="82">
        <f t="shared" si="20"/>
        <v>24.698368800000004</v>
      </c>
      <c r="AA114" s="74">
        <f t="shared" si="21"/>
        <v>24.698368800000004</v>
      </c>
      <c r="AB114" s="75"/>
      <c r="AC114" s="75"/>
      <c r="AD114" s="75"/>
      <c r="AE114" s="76"/>
      <c r="AF114" s="20"/>
      <c r="AG114" s="77">
        <f>VLOOKUP(A114,'[2]final categories'!A$4:B$682,2,FALSE)</f>
        <v>3</v>
      </c>
    </row>
    <row r="115" spans="1:34" ht="18.75" hidden="1" x14ac:dyDescent="0.3">
      <c r="A115" s="47">
        <v>2052</v>
      </c>
      <c r="B115" s="47" t="str">
        <f>VLOOKUP(A115,[2]Sheet2!A$1:B$186,2,FALSE)</f>
        <v>Yes - new site submisson (Jennie to reassess 2011)</v>
      </c>
      <c r="C115" s="20" t="s">
        <v>360</v>
      </c>
      <c r="D115" s="68" t="str">
        <f>VLOOKUP(A115,'[2]2011 New Sites - sources'!A$2:C$137,3,FALSE)</f>
        <v>CBC</v>
      </c>
      <c r="E115" s="20" t="s">
        <v>908</v>
      </c>
      <c r="F115" s="20"/>
      <c r="G115" s="20" t="s">
        <v>49</v>
      </c>
      <c r="H115" s="20" t="s">
        <v>49</v>
      </c>
      <c r="I115" s="20" t="s">
        <v>909</v>
      </c>
      <c r="J115" s="20">
        <v>3.5</v>
      </c>
      <c r="K115" s="20">
        <v>488187.83</v>
      </c>
      <c r="L115" s="20">
        <v>288426.84000000003</v>
      </c>
      <c r="M115" s="20" t="s">
        <v>910</v>
      </c>
      <c r="N115" s="68">
        <f>VLOOKUP(A115,'[3]FU Type'!A$2:B$680,2,FALSE)</f>
        <v>2052</v>
      </c>
      <c r="O115" s="69">
        <f>VLOOKUP(A115,'[3]186'!A$2:A$187,1,FALSE)</f>
        <v>2052</v>
      </c>
      <c r="P115" s="68">
        <f>VLOOKUP(A115,'[3]AREAS FINAL'!A$2:B$725,2,FALSE)</f>
        <v>9.0792900000000003</v>
      </c>
      <c r="Q115" s="39">
        <v>0</v>
      </c>
      <c r="R115" s="79">
        <v>1</v>
      </c>
      <c r="S115" s="20">
        <f t="shared" si="17"/>
        <v>9.0792900000000003</v>
      </c>
      <c r="T115" s="80">
        <v>0.75</v>
      </c>
      <c r="U115" s="20">
        <f t="shared" si="18"/>
        <v>6.8094675000000002</v>
      </c>
      <c r="V115" s="47" t="str">
        <f>VLOOKUP(A115,[4]Sheet4!$A$1:$B$210,2,FALSE)</f>
        <v>As part of mixed development</v>
      </c>
      <c r="W115" s="81">
        <v>0.25</v>
      </c>
      <c r="X115" s="20">
        <f t="shared" si="19"/>
        <v>1.7023668750000001</v>
      </c>
      <c r="Y115" s="68">
        <f>VLOOKUP(A115,'[3]DENSITY FINAL'!A$2:B$725,2,FALSE)</f>
        <v>100</v>
      </c>
      <c r="Z115" s="82">
        <f t="shared" si="20"/>
        <v>170.23668750000002</v>
      </c>
      <c r="AA115" s="74">
        <f t="shared" si="21"/>
        <v>170.23668750000002</v>
      </c>
      <c r="AB115" s="75"/>
      <c r="AC115" s="75"/>
      <c r="AD115" s="75"/>
      <c r="AE115" s="76"/>
      <c r="AF115" s="20"/>
      <c r="AG115" s="77">
        <f>VLOOKUP(A115,'[2]final categories'!A$4:B$682,2,FALSE)</f>
        <v>1</v>
      </c>
    </row>
    <row r="116" spans="1:34" ht="18.75" hidden="1" x14ac:dyDescent="0.3">
      <c r="A116" s="47">
        <v>2053</v>
      </c>
      <c r="B116" s="47" t="str">
        <f>VLOOKUP(A116,[2]Sheet2!A$1:B$186,2,FALSE)</f>
        <v>Yes - new site submission</v>
      </c>
      <c r="C116" s="20" t="s">
        <v>360</v>
      </c>
      <c r="D116" s="68" t="str">
        <f>VLOOKUP(A116,'[2]2011 New Sites - sources'!A$2:C$137,3,FALSE)</f>
        <v>CBC</v>
      </c>
      <c r="E116" s="20" t="s">
        <v>911</v>
      </c>
      <c r="F116" s="20"/>
      <c r="G116" s="20" t="s">
        <v>49</v>
      </c>
      <c r="H116" s="20" t="s">
        <v>49</v>
      </c>
      <c r="I116" s="20" t="s">
        <v>912</v>
      </c>
      <c r="J116" s="20">
        <v>3.2</v>
      </c>
      <c r="K116" s="20">
        <v>487749.64</v>
      </c>
      <c r="L116" s="20">
        <v>287090.08</v>
      </c>
      <c r="M116" s="20" t="s">
        <v>913</v>
      </c>
      <c r="N116" s="68">
        <f>VLOOKUP(A116,'[3]FU Type'!A$2:B$680,2,FALSE)</f>
        <v>2053</v>
      </c>
      <c r="O116" s="69">
        <f>VLOOKUP(A116,'[3]186'!A$2:A$187,1,FALSE)</f>
        <v>2053</v>
      </c>
      <c r="P116" s="68">
        <f>VLOOKUP(A116,'[3]AREAS FINAL'!A$2:B$725,2,FALSE)</f>
        <v>1.1424799999999999</v>
      </c>
      <c r="Q116" s="39">
        <v>1.2558549999999999</v>
      </c>
      <c r="R116" s="79">
        <v>1</v>
      </c>
      <c r="S116" s="20">
        <f t="shared" si="17"/>
        <v>1.1424799999999999</v>
      </c>
      <c r="T116" s="80">
        <v>0.9</v>
      </c>
      <c r="U116" s="20">
        <f t="shared" si="18"/>
        <v>1.028232</v>
      </c>
      <c r="V116" s="47" t="str">
        <f>VLOOKUP(A116,[4]Sheet4!$A$1:$B$210,2,FALSE)</f>
        <v>Housing Only</v>
      </c>
      <c r="W116" s="81">
        <v>1</v>
      </c>
      <c r="X116" s="20">
        <f t="shared" si="19"/>
        <v>1.028232</v>
      </c>
      <c r="Y116" s="68">
        <f>VLOOKUP(A116,'[3]DENSITY FINAL'!A$2:B$725,2,FALSE)</f>
        <v>50</v>
      </c>
      <c r="Z116" s="82">
        <f t="shared" si="20"/>
        <v>51.4116</v>
      </c>
      <c r="AA116" s="74">
        <f t="shared" si="21"/>
        <v>51.4116</v>
      </c>
      <c r="AB116" s="75"/>
      <c r="AC116" s="75"/>
      <c r="AD116" s="75"/>
      <c r="AE116" s="76"/>
      <c r="AF116" s="20"/>
      <c r="AG116" s="77">
        <f>VLOOKUP(A116,'[2]final categories'!A$4:B$682,2,FALSE)</f>
        <v>1</v>
      </c>
    </row>
    <row r="117" spans="1:34" ht="18.75" hidden="1" x14ac:dyDescent="0.3">
      <c r="A117" s="47">
        <v>2054</v>
      </c>
      <c r="B117" s="47" t="str">
        <f>VLOOKUP(A117,[2]Sheet2!A$1:B$186,2,FALSE)</f>
        <v>Yes - new site submission</v>
      </c>
      <c r="C117" s="20" t="s">
        <v>360</v>
      </c>
      <c r="D117" s="68" t="str">
        <f>VLOOKUP(A117,'[2]2011 New Sites - sources'!A$2:C$137,3,FALSE)</f>
        <v>CBC</v>
      </c>
      <c r="E117" s="20" t="s">
        <v>914</v>
      </c>
      <c r="F117" s="20"/>
      <c r="G117" s="20" t="s">
        <v>49</v>
      </c>
      <c r="H117" s="20" t="s">
        <v>49</v>
      </c>
      <c r="I117" s="20" t="s">
        <v>915</v>
      </c>
      <c r="J117" s="20">
        <v>3.3</v>
      </c>
      <c r="K117" s="20">
        <v>490351.25</v>
      </c>
      <c r="L117" s="20">
        <v>288037.44</v>
      </c>
      <c r="M117" s="20" t="s">
        <v>916</v>
      </c>
      <c r="N117" s="68">
        <f>VLOOKUP(A117,'[3]FU Type'!A$2:B$680,2,FALSE)</f>
        <v>2054</v>
      </c>
      <c r="O117" s="69">
        <f>VLOOKUP(A117,'[3]186'!A$2:A$187,1,FALSE)</f>
        <v>2054</v>
      </c>
      <c r="P117" s="68">
        <f>VLOOKUP(A117,'[3]AREAS FINAL'!A$2:B$725,2,FALSE)</f>
        <v>94.850899999999996</v>
      </c>
      <c r="Q117" s="39">
        <v>1.2943119999999999</v>
      </c>
      <c r="R117" s="79">
        <v>0.9</v>
      </c>
      <c r="S117" s="20">
        <f t="shared" si="17"/>
        <v>85.365809999999996</v>
      </c>
      <c r="T117" s="80">
        <v>0.5</v>
      </c>
      <c r="U117" s="20">
        <f t="shared" si="18"/>
        <v>42.682904999999998</v>
      </c>
      <c r="V117" s="47" t="s">
        <v>599</v>
      </c>
      <c r="W117" s="81">
        <v>0.25</v>
      </c>
      <c r="X117" s="20">
        <f t="shared" si="19"/>
        <v>10.67072625</v>
      </c>
      <c r="Y117" s="68">
        <f>VLOOKUP(A117,'[3]DENSITY FINAL'!A$2:B$725,2,FALSE)</f>
        <v>35</v>
      </c>
      <c r="Z117" s="82">
        <f t="shared" si="20"/>
        <v>373.47541874999996</v>
      </c>
      <c r="AA117" s="74">
        <f t="shared" si="21"/>
        <v>373.47541874999996</v>
      </c>
      <c r="AB117" s="75"/>
      <c r="AC117" s="75"/>
      <c r="AD117" s="75"/>
      <c r="AE117" s="76"/>
      <c r="AF117" s="20"/>
      <c r="AG117" s="77">
        <f>VLOOKUP(A117,'[2]final categories'!A$4:B$682,2,FALSE)</f>
        <v>2</v>
      </c>
    </row>
    <row r="118" spans="1:34" ht="18.75" hidden="1" x14ac:dyDescent="0.3">
      <c r="A118" s="47">
        <v>2055</v>
      </c>
      <c r="B118" s="47" t="str">
        <f>VLOOKUP(A118,[2]Sheet2!A$1:B$186,2,FALSE)</f>
        <v>Yes - new site submission</v>
      </c>
      <c r="C118" s="20" t="s">
        <v>360</v>
      </c>
      <c r="D118" s="68" t="str">
        <f>VLOOKUP(A118,'[2]2011 New Sites - sources'!A$2:C$137,3,FALSE)</f>
        <v>CBC</v>
      </c>
      <c r="E118" s="20" t="s">
        <v>917</v>
      </c>
      <c r="F118" s="20"/>
      <c r="G118" s="20" t="s">
        <v>49</v>
      </c>
      <c r="H118" s="20" t="s">
        <v>49</v>
      </c>
      <c r="I118" s="20" t="s">
        <v>918</v>
      </c>
      <c r="J118" s="20">
        <v>2.5</v>
      </c>
      <c r="K118" s="20">
        <v>489714.87</v>
      </c>
      <c r="L118" s="20">
        <v>290797.44</v>
      </c>
      <c r="M118" s="20" t="s">
        <v>919</v>
      </c>
      <c r="N118" s="68">
        <f>VLOOKUP(A118,'[3]FU Type'!A$2:B$680,2,FALSE)</f>
        <v>2055</v>
      </c>
      <c r="O118" s="69">
        <f>VLOOKUP(A118,'[3]186'!A$2:A$187,1,FALSE)</f>
        <v>2055</v>
      </c>
      <c r="P118" s="68">
        <f>VLOOKUP(A118,'[3]AREAS FINAL'!A$2:B$725,2,FALSE)</f>
        <v>14.676500000000001</v>
      </c>
      <c r="Q118" s="39">
        <v>1.891464</v>
      </c>
      <c r="R118" s="79">
        <v>0.8</v>
      </c>
      <c r="S118" s="20">
        <f t="shared" si="17"/>
        <v>11.741200000000001</v>
      </c>
      <c r="T118" s="80">
        <v>0.5</v>
      </c>
      <c r="U118" s="20">
        <f t="shared" si="18"/>
        <v>5.8706000000000005</v>
      </c>
      <c r="V118" s="47" t="s">
        <v>599</v>
      </c>
      <c r="W118" s="81">
        <v>0.25</v>
      </c>
      <c r="X118" s="20">
        <f t="shared" si="19"/>
        <v>1.4676500000000001</v>
      </c>
      <c r="Y118" s="68">
        <f>VLOOKUP(A118,'[3]DENSITY FINAL'!A$2:B$725,2,FALSE)</f>
        <v>35</v>
      </c>
      <c r="Z118" s="82">
        <f t="shared" si="20"/>
        <v>51.367750000000001</v>
      </c>
      <c r="AA118" s="74">
        <f t="shared" si="21"/>
        <v>51.367750000000001</v>
      </c>
      <c r="AB118" s="75"/>
      <c r="AC118" s="75"/>
      <c r="AD118" s="75"/>
      <c r="AE118" s="76"/>
      <c r="AF118" s="20"/>
      <c r="AG118" s="77">
        <f>VLOOKUP(A118,'[2]final categories'!A$4:B$682,2,FALSE)</f>
        <v>2</v>
      </c>
    </row>
    <row r="119" spans="1:34" ht="18.75" hidden="1" x14ac:dyDescent="0.3">
      <c r="A119" s="47">
        <v>2056</v>
      </c>
      <c r="B119" s="47" t="str">
        <f>VLOOKUP(A119,[2]Sheet2!A$1:B$186,2,FALSE)</f>
        <v>Yes - new site submission</v>
      </c>
      <c r="C119" s="20" t="s">
        <v>360</v>
      </c>
      <c r="D119" s="68" t="str">
        <f>VLOOKUP(A119,'[2]2011 New Sites - sources'!A$2:C$137,3,FALSE)</f>
        <v>CBC</v>
      </c>
      <c r="E119" s="20" t="s">
        <v>920</v>
      </c>
      <c r="F119" s="20"/>
      <c r="G119" s="20" t="s">
        <v>49</v>
      </c>
      <c r="H119" s="20" t="s">
        <v>49</v>
      </c>
      <c r="I119" s="20" t="s">
        <v>921</v>
      </c>
      <c r="J119" s="20">
        <v>2.75</v>
      </c>
      <c r="K119" s="20">
        <v>489655.21</v>
      </c>
      <c r="L119" s="20">
        <v>289985.19</v>
      </c>
      <c r="M119" s="20" t="s">
        <v>922</v>
      </c>
      <c r="N119" s="68">
        <f>VLOOKUP(A119,'[3]FU Type'!A$2:B$680,2,FALSE)</f>
        <v>2056</v>
      </c>
      <c r="O119" s="69">
        <f>VLOOKUP(A119,'[3]186'!A$2:A$187,1,FALSE)</f>
        <v>2056</v>
      </c>
      <c r="P119" s="68">
        <f>VLOOKUP(A119,'[3]AREAS FINAL'!A$2:B$725,2,FALSE)</f>
        <v>8.9509100000000004</v>
      </c>
      <c r="Q119" s="39">
        <v>1.29559</v>
      </c>
      <c r="R119" s="79">
        <v>1</v>
      </c>
      <c r="S119" s="20">
        <f t="shared" si="17"/>
        <v>8.9509100000000004</v>
      </c>
      <c r="T119" s="80">
        <v>0.75</v>
      </c>
      <c r="U119" s="20">
        <f t="shared" si="18"/>
        <v>6.7131825000000003</v>
      </c>
      <c r="V119" s="47" t="s">
        <v>599</v>
      </c>
      <c r="W119" s="81">
        <v>0.25</v>
      </c>
      <c r="X119" s="20">
        <f t="shared" si="19"/>
        <v>1.6782956250000001</v>
      </c>
      <c r="Y119" s="68">
        <f>VLOOKUP(A119,'[3]DENSITY FINAL'!A$2:B$725,2,FALSE)</f>
        <v>35</v>
      </c>
      <c r="Z119" s="82">
        <f t="shared" si="20"/>
        <v>58.740346875</v>
      </c>
      <c r="AA119" s="74">
        <f t="shared" si="21"/>
        <v>58.740346875</v>
      </c>
      <c r="AB119" s="75"/>
      <c r="AC119" s="75"/>
      <c r="AD119" s="75"/>
      <c r="AE119" s="76"/>
      <c r="AF119" s="20"/>
      <c r="AG119" s="77">
        <f>VLOOKUP(A119,'[2]final categories'!A$4:B$682,2,FALSE)</f>
        <v>3</v>
      </c>
    </row>
    <row r="120" spans="1:34" ht="18.75" hidden="1" x14ac:dyDescent="0.3">
      <c r="A120" s="47">
        <v>2057</v>
      </c>
      <c r="B120" s="47" t="str">
        <f>VLOOKUP(A120,[2]Sheet2!A$1:B$186,2,FALSE)</f>
        <v>Yes - new site submission</v>
      </c>
      <c r="C120" s="20" t="s">
        <v>360</v>
      </c>
      <c r="D120" s="68" t="str">
        <f>VLOOKUP(A120,'[2]2011 New Sites - sources'!A$2:C$137,3,FALSE)</f>
        <v>CBC</v>
      </c>
      <c r="E120" s="20" t="s">
        <v>923</v>
      </c>
      <c r="F120" s="20"/>
      <c r="G120" s="20" t="s">
        <v>49</v>
      </c>
      <c r="H120" s="20" t="s">
        <v>49</v>
      </c>
      <c r="I120" s="20" t="s">
        <v>924</v>
      </c>
      <c r="J120" s="20">
        <v>2.6</v>
      </c>
      <c r="K120" s="20">
        <v>489894.97</v>
      </c>
      <c r="L120" s="20">
        <v>290258.11</v>
      </c>
      <c r="M120" s="20" t="s">
        <v>925</v>
      </c>
      <c r="N120" s="68">
        <f>VLOOKUP(A120,'[3]FU Type'!A$2:B$680,2,FALSE)</f>
        <v>2057</v>
      </c>
      <c r="O120" s="69">
        <f>VLOOKUP(A120,'[3]186'!A$2:A$187,1,FALSE)</f>
        <v>2057</v>
      </c>
      <c r="P120" s="68">
        <f>VLOOKUP(A120,'[3]AREAS FINAL'!A$2:B$725,2,FALSE)</f>
        <v>3.1920000000000002</v>
      </c>
      <c r="Q120" s="39">
        <v>1.8105260000000001</v>
      </c>
      <c r="R120" s="79">
        <v>1</v>
      </c>
      <c r="S120" s="20">
        <f t="shared" si="17"/>
        <v>3.1920000000000002</v>
      </c>
      <c r="T120" s="80">
        <v>0.75</v>
      </c>
      <c r="U120" s="20">
        <f t="shared" si="18"/>
        <v>2.3940000000000001</v>
      </c>
      <c r="V120" s="47" t="s">
        <v>599</v>
      </c>
      <c r="W120" s="81">
        <v>0.25</v>
      </c>
      <c r="X120" s="20">
        <f t="shared" si="19"/>
        <v>0.59850000000000003</v>
      </c>
      <c r="Y120" s="68">
        <f>VLOOKUP(A120,'[3]DENSITY FINAL'!A$2:B$725,2,FALSE)</f>
        <v>35</v>
      </c>
      <c r="Z120" s="82">
        <f t="shared" si="20"/>
        <v>20.947500000000002</v>
      </c>
      <c r="AA120" s="74">
        <f t="shared" si="21"/>
        <v>20.947500000000002</v>
      </c>
      <c r="AB120" s="75"/>
      <c r="AC120" s="75"/>
      <c r="AD120" s="75"/>
      <c r="AE120" s="76"/>
      <c r="AF120" s="20"/>
      <c r="AG120" s="77">
        <f>VLOOKUP(A120,'[2]final categories'!A$4:B$682,2,FALSE)</f>
        <v>2</v>
      </c>
    </row>
    <row r="121" spans="1:34" ht="18.75" hidden="1" x14ac:dyDescent="0.3">
      <c r="A121" s="47">
        <v>2058</v>
      </c>
      <c r="B121" s="47" t="str">
        <f>VLOOKUP(A121,[2]Sheet2!A$1:B$186,2,FALSE)</f>
        <v>Yes - new site submission</v>
      </c>
      <c r="C121" s="20" t="s">
        <v>360</v>
      </c>
      <c r="D121" s="68" t="str">
        <f>VLOOKUP(A121,'[2]2011 New Sites - sources'!A$2:C$137,3,FALSE)</f>
        <v>CBC</v>
      </c>
      <c r="E121" s="20" t="s">
        <v>926</v>
      </c>
      <c r="F121" s="20"/>
      <c r="G121" s="20" t="s">
        <v>49</v>
      </c>
      <c r="H121" s="20" t="s">
        <v>49</v>
      </c>
      <c r="I121" s="20" t="s">
        <v>854</v>
      </c>
      <c r="J121" s="20">
        <v>3.1</v>
      </c>
      <c r="K121" s="20">
        <v>489347.36</v>
      </c>
      <c r="L121" s="20">
        <v>289394.21999999997</v>
      </c>
      <c r="M121" s="20" t="s">
        <v>927</v>
      </c>
      <c r="N121" s="68">
        <f>VLOOKUP(A121,'[3]FU Type'!A$2:B$680,2,FALSE)</f>
        <v>2058</v>
      </c>
      <c r="O121" s="69">
        <f>VLOOKUP(A121,'[3]186'!A$2:A$187,1,FALSE)</f>
        <v>2058</v>
      </c>
      <c r="P121" s="68">
        <f>VLOOKUP(A121,'[3]AREAS FINAL'!A$2:B$725,2,FALSE)</f>
        <v>1.3083100000000001</v>
      </c>
      <c r="Q121" s="39">
        <v>0.88136000000000003</v>
      </c>
      <c r="R121" s="79">
        <v>1</v>
      </c>
      <c r="S121" s="20">
        <f t="shared" si="17"/>
        <v>1.3083100000000001</v>
      </c>
      <c r="T121" s="80">
        <v>0.9</v>
      </c>
      <c r="U121" s="20">
        <f t="shared" si="18"/>
        <v>1.1774790000000002</v>
      </c>
      <c r="V121" s="47" t="s">
        <v>599</v>
      </c>
      <c r="W121" s="81">
        <v>0.25</v>
      </c>
      <c r="X121" s="20">
        <f t="shared" si="19"/>
        <v>0.29436975000000004</v>
      </c>
      <c r="Y121" s="68">
        <f>VLOOKUP(A121,'[3]DENSITY FINAL'!A$2:B$725,2,FALSE)</f>
        <v>60</v>
      </c>
      <c r="Z121" s="82">
        <f t="shared" si="20"/>
        <v>17.662185000000001</v>
      </c>
      <c r="AA121" s="74">
        <f t="shared" si="21"/>
        <v>17.662185000000001</v>
      </c>
      <c r="AB121" s="75"/>
      <c r="AC121" s="75"/>
      <c r="AD121" s="75"/>
      <c r="AE121" s="76"/>
      <c r="AF121" s="20"/>
      <c r="AG121" s="77">
        <f>VLOOKUP(A121,'[2]final categories'!A$4:B$682,2,FALSE)</f>
        <v>1</v>
      </c>
    </row>
    <row r="122" spans="1:34" ht="18.75" hidden="1" x14ac:dyDescent="0.3">
      <c r="A122" s="47">
        <v>2060</v>
      </c>
      <c r="B122" s="47" t="str">
        <f>VLOOKUP(A122,[2]Sheet2!A$1:B$186,2,FALSE)</f>
        <v>Yes - new site submission</v>
      </c>
      <c r="C122" s="20" t="s">
        <v>360</v>
      </c>
      <c r="D122" s="68" t="str">
        <f>VLOOKUP(A122,'[2]2011 New Sites - sources'!A$2:C$137,3,FALSE)</f>
        <v>CBC</v>
      </c>
      <c r="E122" s="20" t="s">
        <v>928</v>
      </c>
      <c r="F122" s="20"/>
      <c r="G122" s="20" t="s">
        <v>49</v>
      </c>
      <c r="H122" s="20" t="s">
        <v>49</v>
      </c>
      <c r="I122" s="20" t="s">
        <v>929</v>
      </c>
      <c r="J122" s="20">
        <v>2.6</v>
      </c>
      <c r="K122" s="20">
        <v>490036.37</v>
      </c>
      <c r="L122" s="20">
        <v>290294.17</v>
      </c>
      <c r="M122" s="20" t="s">
        <v>930</v>
      </c>
      <c r="N122" s="68">
        <f>VLOOKUP(A122,'[3]FU Type'!A$2:B$680,2,FALSE)</f>
        <v>2060</v>
      </c>
      <c r="O122" s="69">
        <f>VLOOKUP(A122,'[3]186'!A$2:A$187,1,FALSE)</f>
        <v>2060</v>
      </c>
      <c r="P122" s="68">
        <f>VLOOKUP(A122,'[3]AREAS FINAL'!A$2:B$725,2,FALSE)</f>
        <v>1.05504</v>
      </c>
      <c r="Q122" s="39">
        <v>1.9955270000000001</v>
      </c>
      <c r="R122" s="79">
        <v>1</v>
      </c>
      <c r="S122" s="20">
        <f t="shared" si="17"/>
        <v>1.05504</v>
      </c>
      <c r="T122" s="80">
        <v>0.9</v>
      </c>
      <c r="U122" s="20">
        <f t="shared" si="18"/>
        <v>0.94953600000000005</v>
      </c>
      <c r="V122" s="47" t="s">
        <v>599</v>
      </c>
      <c r="W122" s="81">
        <v>0.25</v>
      </c>
      <c r="X122" s="20">
        <f t="shared" si="19"/>
        <v>0.23738400000000001</v>
      </c>
      <c r="Y122" s="68">
        <f>VLOOKUP(A122,'[3]DENSITY FINAL'!A$2:B$725,2,FALSE)</f>
        <v>35</v>
      </c>
      <c r="Z122" s="82">
        <f t="shared" si="20"/>
        <v>8.3084400000000009</v>
      </c>
      <c r="AA122" s="74">
        <f t="shared" si="21"/>
        <v>8.3084400000000009</v>
      </c>
      <c r="AB122" s="75"/>
      <c r="AC122" s="75"/>
      <c r="AD122" s="75"/>
      <c r="AE122" s="76"/>
      <c r="AF122" s="20"/>
      <c r="AG122" s="77">
        <f>VLOOKUP(A122,'[2]final categories'!A$4:B$682,2,FALSE)</f>
        <v>2</v>
      </c>
    </row>
    <row r="123" spans="1:34" ht="18.75" hidden="1" x14ac:dyDescent="0.3">
      <c r="A123" s="47">
        <v>2061</v>
      </c>
      <c r="B123" s="47" t="str">
        <f>VLOOKUP(A123,[2]Sheet2!A$1:B$186,2,FALSE)</f>
        <v>Yes - new site submission</v>
      </c>
      <c r="C123" s="20" t="s">
        <v>360</v>
      </c>
      <c r="D123" s="68" t="str">
        <f>VLOOKUP(A123,'[2]2011 New Sites - sources'!A$2:C$137,3,FALSE)</f>
        <v>CBC</v>
      </c>
      <c r="E123" s="20" t="s">
        <v>931</v>
      </c>
      <c r="F123" s="20"/>
      <c r="G123" s="20" t="s">
        <v>49</v>
      </c>
      <c r="H123" s="20" t="s">
        <v>49</v>
      </c>
      <c r="I123" s="20" t="s">
        <v>890</v>
      </c>
      <c r="J123" s="20">
        <v>0.8</v>
      </c>
      <c r="K123" s="20">
        <v>491538.36</v>
      </c>
      <c r="L123" s="20">
        <v>290729.17</v>
      </c>
      <c r="M123" s="20" t="s">
        <v>932</v>
      </c>
      <c r="N123" s="68">
        <f>VLOOKUP(A123,'[3]FU Type'!A$2:B$680,2,FALSE)</f>
        <v>2061</v>
      </c>
      <c r="O123" s="69">
        <f>VLOOKUP(A123,'[3]186'!A$2:A$187,1,FALSE)</f>
        <v>2061</v>
      </c>
      <c r="P123" s="68">
        <f>VLOOKUP(A123,'[3]AREAS FINAL'!A$2:B$725,2,FALSE)</f>
        <v>1.9452799999999999</v>
      </c>
      <c r="Q123" s="39">
        <v>3.4341529999999998</v>
      </c>
      <c r="R123" s="79">
        <v>1</v>
      </c>
      <c r="S123" s="20">
        <f t="shared" si="17"/>
        <v>1.9452799999999999</v>
      </c>
      <c r="T123" s="80">
        <v>0.9</v>
      </c>
      <c r="U123" s="20">
        <f t="shared" si="18"/>
        <v>1.7507519999999999</v>
      </c>
      <c r="V123" s="47" t="s">
        <v>599</v>
      </c>
      <c r="W123" s="81">
        <v>0.25</v>
      </c>
      <c r="X123" s="20">
        <f t="shared" si="19"/>
        <v>0.43768799999999997</v>
      </c>
      <c r="Y123" s="68">
        <f>VLOOKUP(A123,'[3]DENSITY FINAL'!A$2:B$725,2,FALSE)</f>
        <v>35</v>
      </c>
      <c r="Z123" s="82">
        <f t="shared" si="20"/>
        <v>15.31908</v>
      </c>
      <c r="AA123" s="74">
        <f t="shared" si="21"/>
        <v>15.31908</v>
      </c>
      <c r="AB123" s="75"/>
      <c r="AC123" s="75"/>
      <c r="AD123" s="75"/>
      <c r="AE123" s="76"/>
      <c r="AF123" s="20"/>
      <c r="AG123" s="77">
        <f>VLOOKUP(A123,'[2]final categories'!A$4:B$682,2,FALSE)</f>
        <v>2</v>
      </c>
    </row>
    <row r="124" spans="1:34" ht="18.75" hidden="1" x14ac:dyDescent="0.3">
      <c r="A124" s="47">
        <v>2064</v>
      </c>
      <c r="B124" s="47" t="str">
        <f>VLOOKUP(A124,[2]Sheet2!A$1:B$186,2,FALSE)</f>
        <v>Yes - new site submission</v>
      </c>
      <c r="C124" s="20" t="s">
        <v>360</v>
      </c>
      <c r="D124" s="68" t="str">
        <f>VLOOKUP(A124,'[2]2011 New Sites - sources'!A$2:C$137,3,FALSE)</f>
        <v>CFS Agent</v>
      </c>
      <c r="E124" s="20" t="s">
        <v>933</v>
      </c>
      <c r="F124" s="20"/>
      <c r="G124" s="20" t="s">
        <v>934</v>
      </c>
      <c r="H124" s="20" t="s">
        <v>81</v>
      </c>
      <c r="I124" s="20" t="s">
        <v>935</v>
      </c>
      <c r="J124" s="20" t="s">
        <v>620</v>
      </c>
      <c r="K124" s="20">
        <v>489067.16</v>
      </c>
      <c r="L124" s="20">
        <v>282581.36</v>
      </c>
      <c r="M124" s="20" t="s">
        <v>936</v>
      </c>
      <c r="N124" s="68">
        <f>VLOOKUP(A124,'[3]FU Type'!A$2:B$680,2,FALSE)</f>
        <v>2064</v>
      </c>
      <c r="O124" s="69">
        <f>VLOOKUP(A124,'[3]186'!A$2:A$187,1,FALSE)</f>
        <v>2064</v>
      </c>
      <c r="P124" s="68">
        <f>VLOOKUP(A124,'[3]AREAS FINAL'!A$2:B$725,2,FALSE)</f>
        <v>3.3789400000000001</v>
      </c>
      <c r="Q124" s="39">
        <v>5.6434540000000002</v>
      </c>
      <c r="R124" s="79">
        <v>1</v>
      </c>
      <c r="S124" s="20">
        <f t="shared" si="17"/>
        <v>3.3789400000000001</v>
      </c>
      <c r="T124" s="80">
        <v>0.75</v>
      </c>
      <c r="U124" s="20">
        <f t="shared" si="18"/>
        <v>2.534205</v>
      </c>
      <c r="V124" s="47" t="s">
        <v>599</v>
      </c>
      <c r="W124" s="81">
        <v>0.75</v>
      </c>
      <c r="X124" s="20">
        <f t="shared" si="19"/>
        <v>1.90065375</v>
      </c>
      <c r="Y124" s="68">
        <f>VLOOKUP(A124,'[3]DENSITY FINAL'!A$2:B$725,2,FALSE)</f>
        <v>35</v>
      </c>
      <c r="Z124" s="113">
        <f t="shared" si="20"/>
        <v>66.522881249999998</v>
      </c>
      <c r="AA124" s="74">
        <f>Z124</f>
        <v>66.522881249999998</v>
      </c>
      <c r="AB124" s="75" t="s">
        <v>937</v>
      </c>
      <c r="AC124" s="75" t="s">
        <v>938</v>
      </c>
      <c r="AD124" s="75" t="s">
        <v>939</v>
      </c>
      <c r="AE124" s="76" t="s">
        <v>677</v>
      </c>
      <c r="AF124" s="20" t="s">
        <v>940</v>
      </c>
      <c r="AG124" s="77">
        <f>VLOOKUP(A124,'[2]final categories'!A$4:B$682,2,FALSE)</f>
        <v>1</v>
      </c>
      <c r="AH124" s="78" t="s">
        <v>941</v>
      </c>
    </row>
    <row r="125" spans="1:34" ht="18.75" hidden="1" x14ac:dyDescent="0.3">
      <c r="A125" s="47">
        <v>2065</v>
      </c>
      <c r="B125" s="47" t="str">
        <f>VLOOKUP(A125,[2]Sheet2!A$1:B$186,2,FALSE)</f>
        <v>Yes - new site submission</v>
      </c>
      <c r="C125" s="20" t="s">
        <v>360</v>
      </c>
      <c r="D125" s="68" t="str">
        <f>VLOOKUP(A125,'[2]2011 New Sites - sources'!A$2:C$137,3,FALSE)</f>
        <v>CFS Agent</v>
      </c>
      <c r="E125" s="20" t="s">
        <v>942</v>
      </c>
      <c r="F125" s="20"/>
      <c r="G125" s="20" t="s">
        <v>934</v>
      </c>
      <c r="H125" s="20" t="s">
        <v>81</v>
      </c>
      <c r="I125" s="20" t="s">
        <v>943</v>
      </c>
      <c r="J125" s="20">
        <v>1.5</v>
      </c>
      <c r="K125" s="20">
        <v>488827.73</v>
      </c>
      <c r="L125" s="20">
        <v>282587.27</v>
      </c>
      <c r="M125" s="20" t="s">
        <v>944</v>
      </c>
      <c r="N125" s="68">
        <f>VLOOKUP(A125,'[3]FU Type'!A$2:B$680,2,FALSE)</f>
        <v>2065</v>
      </c>
      <c r="O125" s="69">
        <f>VLOOKUP(A125,'[3]186'!A$2:A$187,1,FALSE)</f>
        <v>2065</v>
      </c>
      <c r="P125" s="68">
        <f>VLOOKUP(A125,'[3]AREAS FINAL'!A$2:B$725,2,FALSE)</f>
        <v>4.7867199999999999</v>
      </c>
      <c r="Q125" s="39">
        <v>5.6004449999999997</v>
      </c>
      <c r="R125" s="79">
        <v>1</v>
      </c>
      <c r="S125" s="20">
        <f t="shared" si="17"/>
        <v>4.7867199999999999</v>
      </c>
      <c r="T125" s="80">
        <v>0.75</v>
      </c>
      <c r="U125" s="20">
        <f t="shared" si="18"/>
        <v>3.5900400000000001</v>
      </c>
      <c r="V125" s="47" t="s">
        <v>599</v>
      </c>
      <c r="W125" s="81">
        <v>0.75</v>
      </c>
      <c r="X125" s="20">
        <f t="shared" si="19"/>
        <v>2.6925300000000001</v>
      </c>
      <c r="Y125" s="68">
        <f>VLOOKUP(A125,'[3]DENSITY FINAL'!A$2:B$725,2,FALSE)</f>
        <v>35</v>
      </c>
      <c r="Z125" s="113">
        <f t="shared" si="20"/>
        <v>94.238550000000004</v>
      </c>
      <c r="AA125" s="74">
        <f>Z125</f>
        <v>94.238550000000004</v>
      </c>
      <c r="AB125" s="75" t="s">
        <v>937</v>
      </c>
      <c r="AC125" s="75" t="s">
        <v>938</v>
      </c>
      <c r="AD125" s="75" t="s">
        <v>939</v>
      </c>
      <c r="AE125" s="76" t="s">
        <v>677</v>
      </c>
      <c r="AF125" s="20" t="s">
        <v>940</v>
      </c>
      <c r="AG125" s="77">
        <f>VLOOKUP(A125,'[2]final categories'!A$4:B$682,2,FALSE)</f>
        <v>3</v>
      </c>
      <c r="AH125" s="78" t="s">
        <v>941</v>
      </c>
    </row>
    <row r="126" spans="1:34" ht="18.75" hidden="1" x14ac:dyDescent="0.3">
      <c r="A126" s="47">
        <v>2066</v>
      </c>
      <c r="B126" s="47" t="str">
        <f>VLOOKUP(A126,[2]Sheet2!A$1:B$186,2,FALSE)</f>
        <v>Yes - new site submission</v>
      </c>
      <c r="C126" s="20" t="s">
        <v>360</v>
      </c>
      <c r="D126" s="68" t="str">
        <f>VLOOKUP(A126,'[2]2011 New Sites - sources'!A$2:C$137,3,FALSE)</f>
        <v>CFS Agent</v>
      </c>
      <c r="E126" s="20" t="s">
        <v>945</v>
      </c>
      <c r="F126" s="20"/>
      <c r="G126" s="20" t="s">
        <v>934</v>
      </c>
      <c r="H126" s="20" t="s">
        <v>81</v>
      </c>
      <c r="I126" s="20" t="s">
        <v>946</v>
      </c>
      <c r="J126" s="20">
        <v>1.55</v>
      </c>
      <c r="K126" s="20">
        <v>489111.11</v>
      </c>
      <c r="L126" s="20">
        <v>283488</v>
      </c>
      <c r="M126" s="20" t="s">
        <v>947</v>
      </c>
      <c r="N126" s="68">
        <f>VLOOKUP(A126,'[3]FU Type'!A$2:B$680,2,FALSE)</f>
        <v>2066</v>
      </c>
      <c r="O126" s="69">
        <f>VLOOKUP(A126,'[3]186'!A$2:A$187,1,FALSE)</f>
        <v>2066</v>
      </c>
      <c r="P126" s="68">
        <f>VLOOKUP(A126,'[3]AREAS FINAL'!A$2:B$725,2,FALSE)</f>
        <v>2.07281</v>
      </c>
      <c r="Q126" s="39">
        <v>4.7993889999999997</v>
      </c>
      <c r="R126" s="79">
        <v>1</v>
      </c>
      <c r="S126" s="20">
        <f t="shared" si="17"/>
        <v>2.07281</v>
      </c>
      <c r="T126" s="71">
        <v>0.75</v>
      </c>
      <c r="U126" s="20">
        <f t="shared" si="18"/>
        <v>1.5546074999999999</v>
      </c>
      <c r="V126" s="47" t="s">
        <v>599</v>
      </c>
      <c r="W126" s="81">
        <v>0.75</v>
      </c>
      <c r="X126" s="20">
        <f t="shared" si="19"/>
        <v>1.1659556250000001</v>
      </c>
      <c r="Y126" s="68">
        <f>VLOOKUP(A126,'[3]DENSITY FINAL'!A$2:B$725,2,FALSE)</f>
        <v>35</v>
      </c>
      <c r="Z126" s="82">
        <f t="shared" si="20"/>
        <v>40.808446875000001</v>
      </c>
      <c r="AA126" s="114">
        <v>50</v>
      </c>
      <c r="AB126" s="115"/>
      <c r="AC126" s="115" t="s">
        <v>948</v>
      </c>
      <c r="AD126" s="75" t="s">
        <v>737</v>
      </c>
      <c r="AE126" s="76" t="s">
        <v>677</v>
      </c>
      <c r="AF126" s="20" t="s">
        <v>940</v>
      </c>
      <c r="AG126" s="77">
        <f>VLOOKUP(A126,'[2]final categories'!A$4:B$682,2,FALSE)</f>
        <v>2</v>
      </c>
      <c r="AH126" s="78" t="s">
        <v>941</v>
      </c>
    </row>
    <row r="127" spans="1:34" ht="18.75" hidden="1" x14ac:dyDescent="0.3">
      <c r="A127" s="47">
        <v>2074</v>
      </c>
      <c r="B127" s="47" t="str">
        <f>VLOOKUP(A127,[2]Sheet2!A$1:B$186,2,FALSE)</f>
        <v>Yes - new site submission</v>
      </c>
      <c r="C127" s="20" t="s">
        <v>360</v>
      </c>
      <c r="D127" s="68" t="str">
        <f>VLOOKUP(A127,'[2]2011 New Sites - sources'!A$2:C$137,3,FALSE)</f>
        <v>CFS Agent</v>
      </c>
      <c r="E127" s="20" t="s">
        <v>949</v>
      </c>
      <c r="F127" s="20"/>
      <c r="G127" s="20" t="s">
        <v>81</v>
      </c>
      <c r="H127" s="20" t="s">
        <v>81</v>
      </c>
      <c r="I127" s="20" t="s">
        <v>950</v>
      </c>
      <c r="J127" s="20">
        <v>3.2</v>
      </c>
      <c r="K127" s="20">
        <v>487607</v>
      </c>
      <c r="L127" s="20">
        <v>276496.83</v>
      </c>
      <c r="M127" s="20" t="s">
        <v>951</v>
      </c>
      <c r="N127" s="68">
        <f>VLOOKUP(A127,'[3]FU Type'!A$2:B$680,2,FALSE)</f>
        <v>2074</v>
      </c>
      <c r="O127" s="69">
        <f>VLOOKUP(A127,'[3]186'!A$2:A$187,1,FALSE)</f>
        <v>2074</v>
      </c>
      <c r="P127" s="68">
        <f>VLOOKUP(A127,'[3]AREAS FINAL'!A$2:B$725,2,FALSE)</f>
        <v>3.58317</v>
      </c>
      <c r="Q127" s="39">
        <v>11.722958</v>
      </c>
      <c r="R127" s="79">
        <v>1</v>
      </c>
      <c r="S127" s="20">
        <f t="shared" si="17"/>
        <v>3.58317</v>
      </c>
      <c r="T127" s="80">
        <v>0.75</v>
      </c>
      <c r="U127" s="20">
        <f t="shared" si="18"/>
        <v>2.6873775000000002</v>
      </c>
      <c r="V127" s="47" t="str">
        <f>VLOOKUP(A127,'[6]visited sites new'!$D$2:$AR$95,41,FALSE)</f>
        <v>Housing Only</v>
      </c>
      <c r="W127" s="81">
        <v>1</v>
      </c>
      <c r="X127" s="20">
        <f t="shared" si="19"/>
        <v>2.6873775000000002</v>
      </c>
      <c r="Y127" s="68">
        <f>VLOOKUP(A127,'[3]DENSITY FINAL'!A$2:B$725,2,FALSE)</f>
        <v>50</v>
      </c>
      <c r="Z127" s="113">
        <f t="shared" si="20"/>
        <v>134.368875</v>
      </c>
      <c r="AA127" s="114">
        <f t="shared" ref="AA127:AA143" si="22">Z127</f>
        <v>134.368875</v>
      </c>
      <c r="AB127" s="115" t="s">
        <v>937</v>
      </c>
      <c r="AC127" s="115" t="s">
        <v>952</v>
      </c>
      <c r="AD127" s="75" t="s">
        <v>737</v>
      </c>
      <c r="AE127" s="76" t="s">
        <v>677</v>
      </c>
      <c r="AF127" s="20" t="s">
        <v>940</v>
      </c>
      <c r="AG127" s="77">
        <f>VLOOKUP(A127,'[2]final categories'!A$4:B$682,2,FALSE)</f>
        <v>2</v>
      </c>
      <c r="AH127" s="78" t="s">
        <v>740</v>
      </c>
    </row>
    <row r="128" spans="1:34" ht="18.75" hidden="1" x14ac:dyDescent="0.3">
      <c r="A128" s="47">
        <v>2075</v>
      </c>
      <c r="B128" s="47" t="str">
        <f>VLOOKUP(A128,[2]Sheet2!A$1:B$186,2,FALSE)</f>
        <v>Yes - new site submission</v>
      </c>
      <c r="C128" s="20" t="s">
        <v>360</v>
      </c>
      <c r="D128" s="68" t="str">
        <f>VLOOKUP(A128,'[2]2011 New Sites - sources'!A$2:C$137,3,FALSE)</f>
        <v>CFS Agent</v>
      </c>
      <c r="E128" s="20" t="s">
        <v>953</v>
      </c>
      <c r="F128" s="20"/>
      <c r="G128" s="20" t="s">
        <v>954</v>
      </c>
      <c r="H128" s="20" t="s">
        <v>81</v>
      </c>
      <c r="I128" s="20" t="s">
        <v>955</v>
      </c>
      <c r="J128" s="20">
        <v>0</v>
      </c>
      <c r="K128" s="20">
        <v>490337.91</v>
      </c>
      <c r="L128" s="20">
        <v>276974.11</v>
      </c>
      <c r="M128" s="20" t="s">
        <v>956</v>
      </c>
      <c r="N128" s="68">
        <f>VLOOKUP(A128,'[3]FU Type'!A$2:B$680,2,FALSE)</f>
        <v>2075</v>
      </c>
      <c r="O128" s="69">
        <f>VLOOKUP(A128,'[3]186'!A$2:A$187,1,FALSE)</f>
        <v>2075</v>
      </c>
      <c r="P128" s="68">
        <f>VLOOKUP(A128,'[3]AREAS FINAL'!A$2:B$725,2,FALSE)</f>
        <v>7.5480400000000003</v>
      </c>
      <c r="Q128" s="39">
        <v>11.257455</v>
      </c>
      <c r="R128" s="79">
        <v>0.9</v>
      </c>
      <c r="S128" s="20">
        <f t="shared" si="17"/>
        <v>6.7932360000000003</v>
      </c>
      <c r="T128" s="80">
        <v>0.75</v>
      </c>
      <c r="U128" s="20">
        <f t="shared" si="18"/>
        <v>5.0949270000000002</v>
      </c>
      <c r="V128" s="47" t="s">
        <v>599</v>
      </c>
      <c r="W128" s="81">
        <v>0.75</v>
      </c>
      <c r="X128" s="20">
        <f t="shared" si="19"/>
        <v>3.8211952500000002</v>
      </c>
      <c r="Y128" s="68">
        <f>VLOOKUP(A128,'[3]DENSITY FINAL'!A$2:B$725,2,FALSE)</f>
        <v>35</v>
      </c>
      <c r="Z128" s="113">
        <f t="shared" si="20"/>
        <v>133.74183375000001</v>
      </c>
      <c r="AA128" s="116">
        <f t="shared" si="22"/>
        <v>133.74183375000001</v>
      </c>
      <c r="AB128" s="117" t="s">
        <v>937</v>
      </c>
      <c r="AC128" s="117" t="s">
        <v>957</v>
      </c>
      <c r="AD128" s="75" t="s">
        <v>958</v>
      </c>
      <c r="AE128" s="76" t="s">
        <v>677</v>
      </c>
      <c r="AF128" s="20" t="s">
        <v>940</v>
      </c>
      <c r="AG128" s="77">
        <f>VLOOKUP(A128,'[2]final categories'!A$4:B$682,2,FALSE)</f>
        <v>4</v>
      </c>
      <c r="AH128" s="78" t="s">
        <v>941</v>
      </c>
    </row>
    <row r="129" spans="1:192" ht="18.75" hidden="1" x14ac:dyDescent="0.3">
      <c r="A129" s="47">
        <v>2076</v>
      </c>
      <c r="B129" s="47" t="str">
        <f>VLOOKUP(A129,[2]Sheet2!A$1:B$186,2,FALSE)</f>
        <v>Yes - new site submission</v>
      </c>
      <c r="C129" s="20" t="s">
        <v>360</v>
      </c>
      <c r="D129" s="68" t="str">
        <f>VLOOKUP(A129,'[2]2011 New Sites - sources'!A$2:C$137,3,FALSE)</f>
        <v>CFS Agent</v>
      </c>
      <c r="E129" s="20" t="s">
        <v>959</v>
      </c>
      <c r="F129" s="20"/>
      <c r="G129" s="20" t="s">
        <v>954</v>
      </c>
      <c r="H129" s="20" t="s">
        <v>81</v>
      </c>
      <c r="I129" s="20" t="s">
        <v>960</v>
      </c>
      <c r="J129" s="20">
        <v>0</v>
      </c>
      <c r="K129" s="20">
        <v>490428</v>
      </c>
      <c r="L129" s="20">
        <v>277212.46999999997</v>
      </c>
      <c r="M129" s="20" t="s">
        <v>961</v>
      </c>
      <c r="N129" s="68">
        <f>VLOOKUP(A129,'[3]FU Type'!A$2:B$680,2,FALSE)</f>
        <v>2076</v>
      </c>
      <c r="O129" s="69">
        <f>VLOOKUP(A129,'[3]186'!A$2:A$187,1,FALSE)</f>
        <v>2076</v>
      </c>
      <c r="P129" s="68">
        <f>VLOOKUP(A129,'[3]AREAS FINAL'!A$2:B$725,2,FALSE)</f>
        <v>4.9858799999999999</v>
      </c>
      <c r="Q129" s="39">
        <v>11.095135000000001</v>
      </c>
      <c r="R129" s="79">
        <v>1</v>
      </c>
      <c r="S129" s="20">
        <f t="shared" si="17"/>
        <v>4.9858799999999999</v>
      </c>
      <c r="T129" s="80">
        <v>0.75</v>
      </c>
      <c r="U129" s="20">
        <f t="shared" si="18"/>
        <v>3.7394099999999999</v>
      </c>
      <c r="V129" s="47" t="s">
        <v>599</v>
      </c>
      <c r="W129" s="81">
        <v>0.75</v>
      </c>
      <c r="X129" s="20">
        <f t="shared" si="19"/>
        <v>2.8045575</v>
      </c>
      <c r="Y129" s="68">
        <f>VLOOKUP(A129,'[3]DENSITY FINAL'!A$2:B$725,2,FALSE)</f>
        <v>35</v>
      </c>
      <c r="Z129" s="113">
        <f t="shared" si="20"/>
        <v>98.159512500000005</v>
      </c>
      <c r="AA129" s="116">
        <f t="shared" si="22"/>
        <v>98.159512500000005</v>
      </c>
      <c r="AB129" s="117" t="s">
        <v>937</v>
      </c>
      <c r="AC129" s="117" t="s">
        <v>962</v>
      </c>
      <c r="AD129" s="75" t="s">
        <v>958</v>
      </c>
      <c r="AE129" s="76" t="s">
        <v>677</v>
      </c>
      <c r="AF129" s="20" t="s">
        <v>940</v>
      </c>
      <c r="AG129" s="77">
        <f>VLOOKUP(A129,'[2]final categories'!A$4:B$682,2,FALSE)</f>
        <v>4</v>
      </c>
      <c r="AH129" s="78" t="s">
        <v>941</v>
      </c>
    </row>
    <row r="130" spans="1:192" ht="18.75" hidden="1" x14ac:dyDescent="0.3">
      <c r="A130" s="47">
        <v>2082</v>
      </c>
      <c r="B130" s="47" t="str">
        <f>VLOOKUP(A130,[2]Sheet2!A$1:B$186,2,FALSE)</f>
        <v>Yes - new site submission</v>
      </c>
      <c r="C130" s="20" t="s">
        <v>360</v>
      </c>
      <c r="D130" s="68" t="str">
        <f>VLOOKUP(A130,'[2]2011 New Sites - sources'!A$2:C$137,3,FALSE)</f>
        <v>CFS Agent</v>
      </c>
      <c r="E130" s="20" t="s">
        <v>963</v>
      </c>
      <c r="F130" s="20"/>
      <c r="G130" s="20" t="s">
        <v>146</v>
      </c>
      <c r="H130" s="20" t="s">
        <v>150</v>
      </c>
      <c r="I130" s="20" t="s">
        <v>964</v>
      </c>
      <c r="J130" s="20">
        <v>2.2999999999999998</v>
      </c>
      <c r="K130" s="20">
        <v>490455.2</v>
      </c>
      <c r="L130" s="20">
        <v>262814.78000000003</v>
      </c>
      <c r="M130" s="20" t="s">
        <v>965</v>
      </c>
      <c r="N130" s="68">
        <f>VLOOKUP(A130,'[3]FU Type'!A$2:B$680,2,FALSE)</f>
        <v>2082</v>
      </c>
      <c r="O130" s="69">
        <f>VLOOKUP(A130,'[3]186'!A$2:A$187,1,FALSE)</f>
        <v>2082</v>
      </c>
      <c r="P130" s="68">
        <f>VLOOKUP(A130,'[3]AREAS FINAL'!A$2:B$725,2,FALSE)</f>
        <v>0.338779</v>
      </c>
      <c r="Q130" s="39">
        <v>25.559042000000002</v>
      </c>
      <c r="R130" s="79">
        <v>0.5</v>
      </c>
      <c r="S130" s="20">
        <f t="shared" si="17"/>
        <v>0.1693895</v>
      </c>
      <c r="T130" s="80">
        <v>1</v>
      </c>
      <c r="U130" s="20">
        <f t="shared" si="18"/>
        <v>0.1693895</v>
      </c>
      <c r="V130" s="47" t="str">
        <f>VLOOKUP(A130,'[7]visited sites'!$D$2:$AP$44,39,FALSE)</f>
        <v>housing only</v>
      </c>
      <c r="W130" s="81">
        <v>1</v>
      </c>
      <c r="X130" s="20">
        <f t="shared" si="19"/>
        <v>0.1693895</v>
      </c>
      <c r="Y130" s="68">
        <f>VLOOKUP(A130,'[3]DENSITY FINAL'!A$2:B$725,2,FALSE)</f>
        <v>35</v>
      </c>
      <c r="Z130" s="113">
        <f t="shared" si="20"/>
        <v>5.9286325</v>
      </c>
      <c r="AA130" s="116">
        <f t="shared" si="22"/>
        <v>5.9286325</v>
      </c>
      <c r="AB130" s="117" t="s">
        <v>937</v>
      </c>
      <c r="AC130" s="117" t="s">
        <v>966</v>
      </c>
      <c r="AD130" s="75" t="s">
        <v>958</v>
      </c>
      <c r="AE130" s="76" t="s">
        <v>677</v>
      </c>
      <c r="AF130" s="20" t="s">
        <v>940</v>
      </c>
      <c r="AG130" s="77">
        <f>VLOOKUP(A130,'[2]final categories'!A$4:B$682,2,FALSE)</f>
        <v>1</v>
      </c>
      <c r="AH130" s="78" t="s">
        <v>941</v>
      </c>
    </row>
    <row r="131" spans="1:192" ht="18.75" hidden="1" x14ac:dyDescent="0.3">
      <c r="A131" s="87">
        <v>2084</v>
      </c>
      <c r="B131" s="87" t="str">
        <f>VLOOKUP(A131,[2]Sheet2!A$1:B$186,2,FALSE)</f>
        <v>No - not a SHLAA settlement site</v>
      </c>
      <c r="C131" s="87" t="s">
        <v>360</v>
      </c>
      <c r="D131" s="88" t="str">
        <f>VLOOKUP(A131,'[2]2011 New Sites - sources'!A$2:C$137,3,FALSE)</f>
        <v>CFS Agent</v>
      </c>
      <c r="E131" s="87"/>
      <c r="F131" s="87" t="s">
        <v>123</v>
      </c>
      <c r="G131" s="87" t="s">
        <v>967</v>
      </c>
      <c r="H131" s="87" t="s">
        <v>150</v>
      </c>
      <c r="I131" s="87" t="s">
        <v>968</v>
      </c>
      <c r="J131" s="87">
        <v>0</v>
      </c>
      <c r="K131" s="87">
        <v>482683.68</v>
      </c>
      <c r="L131" s="87">
        <v>267693.5</v>
      </c>
      <c r="M131" s="87" t="s">
        <v>969</v>
      </c>
      <c r="N131" s="68"/>
      <c r="O131" s="69">
        <f>VLOOKUP(A131,'[3]186'!A$2:A$187,1,FALSE)</f>
        <v>2084</v>
      </c>
      <c r="P131" s="68">
        <f>VLOOKUP(A131,'[3]AREAS FINAL'!A$2:B$725,2,FALSE)</f>
        <v>6.1061100000000001</v>
      </c>
      <c r="Q131" s="89">
        <v>21.230096</v>
      </c>
      <c r="R131" s="90">
        <v>1</v>
      </c>
      <c r="S131" s="87">
        <f t="shared" si="17"/>
        <v>6.1061100000000001</v>
      </c>
      <c r="T131" s="80">
        <v>0.75</v>
      </c>
      <c r="U131" s="87">
        <f t="shared" si="18"/>
        <v>4.5795824999999999</v>
      </c>
      <c r="V131" s="87" t="s">
        <v>616</v>
      </c>
      <c r="W131" s="90">
        <v>1</v>
      </c>
      <c r="X131" s="87">
        <f t="shared" si="19"/>
        <v>4.5795824999999999</v>
      </c>
      <c r="Y131" s="68">
        <f>VLOOKUP(A131,'[3]DENSITY FINAL'!A$2:B$725,2,FALSE)</f>
        <v>35</v>
      </c>
      <c r="Z131" s="113">
        <f t="shared" si="20"/>
        <v>160.28538749999998</v>
      </c>
      <c r="AA131" s="74">
        <f t="shared" si="22"/>
        <v>160.28538749999998</v>
      </c>
      <c r="AB131" s="75" t="s">
        <v>937</v>
      </c>
      <c r="AC131" s="75" t="s">
        <v>938</v>
      </c>
      <c r="AD131" s="75" t="s">
        <v>939</v>
      </c>
      <c r="AE131" s="76" t="s">
        <v>677</v>
      </c>
      <c r="AF131" s="87" t="s">
        <v>940</v>
      </c>
      <c r="AG131" s="77">
        <f>VLOOKUP(A131,'[2]final categories'!A$4:B$682,2,FALSE)</f>
        <v>2</v>
      </c>
      <c r="AH131" s="78" t="s">
        <v>941</v>
      </c>
      <c r="CB131" s="95"/>
      <c r="CC131" s="95"/>
      <c r="CL131" s="96"/>
      <c r="CM131" s="96"/>
      <c r="CW131" s="97"/>
      <c r="CY131" s="98"/>
      <c r="DC131" s="97"/>
      <c r="DG131" s="99"/>
      <c r="FE131" s="95"/>
      <c r="FF131" s="95"/>
      <c r="FO131" s="96"/>
      <c r="FP131" s="96"/>
      <c r="FZ131" s="97"/>
      <c r="GB131" s="98"/>
      <c r="GF131" s="97"/>
      <c r="GJ131" s="99"/>
    </row>
    <row r="132" spans="1:192" ht="18.75" hidden="1" x14ac:dyDescent="0.3">
      <c r="A132" s="47">
        <v>2086</v>
      </c>
      <c r="B132" s="47" t="str">
        <f>VLOOKUP(A132,[2]Sheet2!A$1:B$186,2,FALSE)</f>
        <v>Yes - new site submission</v>
      </c>
      <c r="C132" s="20" t="s">
        <v>360</v>
      </c>
      <c r="D132" s="68" t="str">
        <f>VLOOKUP(A132,'[2]2011 New Sites - sources'!A$2:C$137,3,FALSE)</f>
        <v>CFS Agent</v>
      </c>
      <c r="E132" s="20" t="s">
        <v>970</v>
      </c>
      <c r="F132" s="20"/>
      <c r="G132" s="20" t="s">
        <v>96</v>
      </c>
      <c r="H132" s="20" t="s">
        <v>81</v>
      </c>
      <c r="I132" s="20" t="s">
        <v>971</v>
      </c>
      <c r="J132" s="20">
        <v>0</v>
      </c>
      <c r="K132" s="20">
        <v>479497.91</v>
      </c>
      <c r="L132" s="20">
        <v>282542.87</v>
      </c>
      <c r="M132" s="20" t="s">
        <v>972</v>
      </c>
      <c r="N132" s="68">
        <f>VLOOKUP(A132,'[3]FU Type'!A$2:B$680,2,FALSE)</f>
        <v>2086</v>
      </c>
      <c r="O132" s="69">
        <f>VLOOKUP(A132,'[3]186'!A$2:A$187,1,FALSE)</f>
        <v>2086</v>
      </c>
      <c r="P132" s="68">
        <f>VLOOKUP(A132,'[3]AREAS FINAL'!A$2:B$725,2,FALSE)</f>
        <v>2.25753</v>
      </c>
      <c r="Q132" s="39">
        <v>10.12175</v>
      </c>
      <c r="R132" s="79">
        <v>1</v>
      </c>
      <c r="S132" s="20">
        <f t="shared" si="17"/>
        <v>2.25753</v>
      </c>
      <c r="T132" s="80">
        <v>0.75</v>
      </c>
      <c r="U132" s="20">
        <f t="shared" si="18"/>
        <v>1.6931475</v>
      </c>
      <c r="V132" s="47" t="str">
        <f>VLOOKUP(A132,'[6]visited sites new'!$D$2:$AR$95,41,FALSE)</f>
        <v>housing only</v>
      </c>
      <c r="W132" s="81">
        <v>1</v>
      </c>
      <c r="X132" s="20">
        <f t="shared" si="19"/>
        <v>1.6931475</v>
      </c>
      <c r="Y132" s="68">
        <f>VLOOKUP(A132,'[3]DENSITY FINAL'!A$2:B$725,2,FALSE)</f>
        <v>60</v>
      </c>
      <c r="Z132" s="113">
        <f t="shared" si="20"/>
        <v>101.58885000000001</v>
      </c>
      <c r="AA132" s="114">
        <f t="shared" si="22"/>
        <v>101.58885000000001</v>
      </c>
      <c r="AB132" s="115" t="s">
        <v>937</v>
      </c>
      <c r="AC132" s="115" t="s">
        <v>973</v>
      </c>
      <c r="AD132" s="75" t="s">
        <v>737</v>
      </c>
      <c r="AE132" s="76" t="s">
        <v>677</v>
      </c>
      <c r="AF132" s="20" t="s">
        <v>940</v>
      </c>
      <c r="AG132" s="77">
        <f>VLOOKUP(A132,'[2]final categories'!A$4:B$682,2,FALSE)</f>
        <v>1</v>
      </c>
      <c r="AH132" s="78" t="s">
        <v>941</v>
      </c>
    </row>
    <row r="133" spans="1:192" ht="18.75" hidden="1" x14ac:dyDescent="0.3">
      <c r="A133" s="47">
        <v>2093</v>
      </c>
      <c r="B133" s="47" t="str">
        <f>VLOOKUP(A133,[2]Sheet2!A$1:B$186,2,FALSE)</f>
        <v>Yes - new site submission</v>
      </c>
      <c r="C133" s="20" t="s">
        <v>360</v>
      </c>
      <c r="D133" s="68" t="str">
        <f>VLOOKUP(A133,'[2]2011 New Sites - sources'!A$2:C$137,3,FALSE)</f>
        <v>CFS Agent</v>
      </c>
      <c r="E133" s="20" t="s">
        <v>974</v>
      </c>
      <c r="F133" s="20"/>
      <c r="G133" s="20" t="s">
        <v>975</v>
      </c>
      <c r="H133" s="20" t="s">
        <v>181</v>
      </c>
      <c r="I133" s="20" t="s">
        <v>976</v>
      </c>
      <c r="J133" s="20">
        <v>1.45</v>
      </c>
      <c r="K133" s="20">
        <v>496352.83</v>
      </c>
      <c r="L133" s="20">
        <v>277500.42</v>
      </c>
      <c r="M133" s="20" t="s">
        <v>977</v>
      </c>
      <c r="N133" s="68">
        <f>VLOOKUP(A133,'[3]FU Type'!A$2:B$680,2,FALSE)</f>
        <v>2093</v>
      </c>
      <c r="O133" s="69">
        <f>VLOOKUP(A133,'[3]186'!A$2:A$187,1,FALSE)</f>
        <v>2093</v>
      </c>
      <c r="P133" s="68">
        <f>VLOOKUP(A133,'[3]AREAS FINAL'!A$2:B$725,2,FALSE)</f>
        <v>2.8146499999999999</v>
      </c>
      <c r="Q133" s="39">
        <v>13.315507999999999</v>
      </c>
      <c r="R133" s="79">
        <v>1</v>
      </c>
      <c r="S133" s="20">
        <f t="shared" si="17"/>
        <v>2.8146499999999999</v>
      </c>
      <c r="T133" s="80">
        <v>0.75</v>
      </c>
      <c r="U133" s="20">
        <f t="shared" si="18"/>
        <v>2.1109874999999998</v>
      </c>
      <c r="V133" s="47" t="str">
        <f>VLOOKUP(A133,'[5]visited sites'!$D$3:$AP$53,39,FALSE)</f>
        <v>housing only</v>
      </c>
      <c r="W133" s="81">
        <v>1</v>
      </c>
      <c r="X133" s="20">
        <f t="shared" si="19"/>
        <v>2.1109874999999998</v>
      </c>
      <c r="Y133" s="68">
        <f>VLOOKUP(A133,'[3]DENSITY FINAL'!A$2:B$725,2,FALSE)</f>
        <v>35</v>
      </c>
      <c r="Z133" s="113">
        <f t="shared" si="20"/>
        <v>73.884562499999987</v>
      </c>
      <c r="AA133" s="74">
        <f t="shared" si="22"/>
        <v>73.884562499999987</v>
      </c>
      <c r="AB133" s="75" t="s">
        <v>937</v>
      </c>
      <c r="AC133" s="75" t="s">
        <v>938</v>
      </c>
      <c r="AD133" s="75" t="s">
        <v>939</v>
      </c>
      <c r="AE133" s="76" t="s">
        <v>677</v>
      </c>
      <c r="AF133" s="20" t="s">
        <v>940</v>
      </c>
      <c r="AG133" s="77">
        <f>VLOOKUP(A133,'[2]final categories'!A$4:B$682,2,FALSE)</f>
        <v>1</v>
      </c>
      <c r="AH133" s="78" t="s">
        <v>941</v>
      </c>
    </row>
    <row r="134" spans="1:192" ht="18.75" hidden="1" x14ac:dyDescent="0.3">
      <c r="A134" s="47">
        <v>2094</v>
      </c>
      <c r="B134" s="47" t="str">
        <f>VLOOKUP(A134,[2]Sheet2!A$1:B$186,2,FALSE)</f>
        <v>Yes - new site submission</v>
      </c>
      <c r="C134" s="20" t="s">
        <v>360</v>
      </c>
      <c r="D134" s="68" t="str">
        <f>VLOOKUP(A134,'[2]2011 New Sites - sources'!A$2:C$137,3,FALSE)</f>
        <v>CFS Agent</v>
      </c>
      <c r="E134" s="20" t="s">
        <v>978</v>
      </c>
      <c r="F134" s="20"/>
      <c r="G134" s="20" t="s">
        <v>979</v>
      </c>
      <c r="H134" s="20" t="s">
        <v>181</v>
      </c>
      <c r="I134" s="20" t="s">
        <v>980</v>
      </c>
      <c r="J134" s="20">
        <v>3.15</v>
      </c>
      <c r="K134" s="20">
        <v>497265.28</v>
      </c>
      <c r="L134" s="20">
        <v>271563.69</v>
      </c>
      <c r="M134" s="20" t="s">
        <v>981</v>
      </c>
      <c r="N134" s="68">
        <f>VLOOKUP(A134,'[3]FU Type'!A$2:B$680,2,FALSE)</f>
        <v>2094</v>
      </c>
      <c r="O134" s="69">
        <f>VLOOKUP(A134,'[3]186'!A$2:A$187,1,FALSE)</f>
        <v>2094</v>
      </c>
      <c r="P134" s="68">
        <f>VLOOKUP(A134,'[3]AREAS FINAL'!A$2:B$725,2,FALSE)</f>
        <v>10.6288</v>
      </c>
      <c r="Q134" s="39">
        <v>18.729959000000001</v>
      </c>
      <c r="R134" s="79">
        <v>1</v>
      </c>
      <c r="S134" s="20">
        <f t="shared" si="17"/>
        <v>10.6288</v>
      </c>
      <c r="T134" s="71">
        <v>0.5</v>
      </c>
      <c r="U134" s="20">
        <f t="shared" si="18"/>
        <v>5.3144</v>
      </c>
      <c r="V134" s="47" t="str">
        <f>VLOOKUP(A134,'[5]visited sites'!$D$3:$AP$53,39,FALSE)</f>
        <v>mixed use</v>
      </c>
      <c r="W134" s="81">
        <v>0.65</v>
      </c>
      <c r="X134" s="20">
        <f t="shared" si="19"/>
        <v>3.4543600000000003</v>
      </c>
      <c r="Y134" s="68">
        <f>VLOOKUP(A134,'[3]DENSITY FINAL'!A$2:B$725,2,FALSE)</f>
        <v>35</v>
      </c>
      <c r="Z134" s="113">
        <f t="shared" si="20"/>
        <v>120.90260000000001</v>
      </c>
      <c r="AA134" s="116">
        <f t="shared" si="22"/>
        <v>120.90260000000001</v>
      </c>
      <c r="AB134" s="117" t="s">
        <v>937</v>
      </c>
      <c r="AC134" s="117" t="s">
        <v>982</v>
      </c>
      <c r="AD134" s="75" t="s">
        <v>958</v>
      </c>
      <c r="AE134" s="76" t="s">
        <v>677</v>
      </c>
      <c r="AF134" s="20" t="s">
        <v>940</v>
      </c>
      <c r="AG134" s="77">
        <f>VLOOKUP(A134,'[2]final categories'!A$4:B$682,2,FALSE)</f>
        <v>3</v>
      </c>
      <c r="AH134" s="78" t="s">
        <v>941</v>
      </c>
    </row>
    <row r="135" spans="1:192" ht="18.75" hidden="1" x14ac:dyDescent="0.3">
      <c r="A135" s="47">
        <v>2096</v>
      </c>
      <c r="B135" s="47" t="str">
        <f>VLOOKUP(A135,[2]Sheet2!A$1:B$186,2,FALSE)</f>
        <v>Yes - new site submission</v>
      </c>
      <c r="C135" s="20" t="s">
        <v>360</v>
      </c>
      <c r="D135" s="68" t="str">
        <f>VLOOKUP(A135,'[2]2011 New Sites - sources'!A$2:C$137,3,FALSE)</f>
        <v>CFS Agent</v>
      </c>
      <c r="E135" s="20" t="s">
        <v>983</v>
      </c>
      <c r="F135" s="20"/>
      <c r="G135" s="20" t="s">
        <v>984</v>
      </c>
      <c r="H135" s="20" t="s">
        <v>150</v>
      </c>
      <c r="I135" s="20" t="s">
        <v>985</v>
      </c>
      <c r="J135" s="20">
        <v>3.15</v>
      </c>
      <c r="K135" s="20">
        <v>485312.84</v>
      </c>
      <c r="L135" s="20">
        <v>263298.37</v>
      </c>
      <c r="M135" s="20" t="s">
        <v>986</v>
      </c>
      <c r="N135" s="68">
        <f>VLOOKUP(A135,'[3]FU Type'!A$2:B$680,2,FALSE)</f>
        <v>2096</v>
      </c>
      <c r="O135" s="69">
        <f>VLOOKUP(A135,'[3]186'!A$2:A$187,1,FALSE)</f>
        <v>2096</v>
      </c>
      <c r="P135" s="68">
        <f>VLOOKUP(A135,'[3]AREAS FINAL'!A$2:B$725,2,FALSE)</f>
        <v>2.5564800000000001</v>
      </c>
      <c r="Q135" s="39">
        <v>25.096132000000001</v>
      </c>
      <c r="R135" s="79">
        <v>1</v>
      </c>
      <c r="S135" s="20">
        <f t="shared" si="17"/>
        <v>2.5564800000000001</v>
      </c>
      <c r="T135" s="80">
        <v>0.75</v>
      </c>
      <c r="U135" s="20">
        <f t="shared" si="18"/>
        <v>1.91736</v>
      </c>
      <c r="V135" s="47" t="str">
        <f>VLOOKUP(A135,'[7]visited sites'!$D$2:$AP$44,39,FALSE)</f>
        <v>housing only</v>
      </c>
      <c r="W135" s="81">
        <v>1</v>
      </c>
      <c r="X135" s="20">
        <f t="shared" si="19"/>
        <v>1.91736</v>
      </c>
      <c r="Y135" s="68">
        <f>VLOOKUP(A135,'[3]DENSITY FINAL'!A$2:B$725,2,FALSE)</f>
        <v>35</v>
      </c>
      <c r="Z135" s="113">
        <f t="shared" si="20"/>
        <v>67.107600000000005</v>
      </c>
      <c r="AA135" s="116">
        <f t="shared" si="22"/>
        <v>67.107600000000005</v>
      </c>
      <c r="AB135" s="117" t="s">
        <v>937</v>
      </c>
      <c r="AC135" s="117" t="s">
        <v>987</v>
      </c>
      <c r="AD135" s="75" t="s">
        <v>958</v>
      </c>
      <c r="AE135" s="76" t="s">
        <v>677</v>
      </c>
      <c r="AF135" s="20" t="s">
        <v>940</v>
      </c>
      <c r="AG135" s="77">
        <f>VLOOKUP(A135,'[2]final categories'!A$4:B$682,2,FALSE)</f>
        <v>1</v>
      </c>
      <c r="AH135" s="78" t="s">
        <v>740</v>
      </c>
    </row>
    <row r="136" spans="1:192" ht="18.75" hidden="1" x14ac:dyDescent="0.3">
      <c r="A136" s="47">
        <v>2098</v>
      </c>
      <c r="B136" s="47" t="str">
        <f>VLOOKUP(A136,[2]Sheet2!A$1:B$186,2,FALSE)</f>
        <v>Yes - new site submission</v>
      </c>
      <c r="C136" s="20" t="s">
        <v>360</v>
      </c>
      <c r="D136" s="68" t="str">
        <f>VLOOKUP(A136,'[2]2011 New Sites - sources'!A$2:C$137,3,FALSE)</f>
        <v>CFS Agent</v>
      </c>
      <c r="E136" s="20" t="s">
        <v>988</v>
      </c>
      <c r="F136" s="20"/>
      <c r="G136" s="20" t="s">
        <v>161</v>
      </c>
      <c r="H136" s="20" t="s">
        <v>150</v>
      </c>
      <c r="I136" s="20" t="s">
        <v>989</v>
      </c>
      <c r="J136" s="20">
        <v>2.1</v>
      </c>
      <c r="K136" s="20">
        <v>490791.3</v>
      </c>
      <c r="L136" s="20">
        <v>258699.37</v>
      </c>
      <c r="M136" s="20" t="s">
        <v>990</v>
      </c>
      <c r="N136" s="68">
        <f>VLOOKUP(A136,'[3]FU Type'!A$2:B$680,2,FALSE)</f>
        <v>2098</v>
      </c>
      <c r="O136" s="69">
        <f>VLOOKUP(A136,'[3]186'!A$2:A$187,1,FALSE)</f>
        <v>2098</v>
      </c>
      <c r="P136" s="68">
        <f>VLOOKUP(A136,'[3]AREAS FINAL'!A$2:B$725,2,FALSE)</f>
        <v>2.2238199999999999</v>
      </c>
      <c r="Q136" s="39">
        <v>29.603888999999999</v>
      </c>
      <c r="R136" s="79">
        <v>1</v>
      </c>
      <c r="S136" s="20">
        <f t="shared" si="17"/>
        <v>2.2238199999999999</v>
      </c>
      <c r="T136" s="80">
        <v>0.75</v>
      </c>
      <c r="U136" s="20">
        <f t="shared" si="18"/>
        <v>1.6678649999999999</v>
      </c>
      <c r="V136" s="47" t="str">
        <f>VLOOKUP(A136,'[7]visited sites'!$D$2:$AP$44,39,FALSE)</f>
        <v>housing only</v>
      </c>
      <c r="W136" s="81">
        <v>1</v>
      </c>
      <c r="X136" s="20">
        <f t="shared" si="19"/>
        <v>1.6678649999999999</v>
      </c>
      <c r="Y136" s="68">
        <f>VLOOKUP(A136,'[3]DENSITY FINAL'!A$2:B$725,2,FALSE)</f>
        <v>35</v>
      </c>
      <c r="Z136" s="82">
        <f t="shared" si="20"/>
        <v>58.375274999999995</v>
      </c>
      <c r="AA136" s="74">
        <f t="shared" si="22"/>
        <v>58.375274999999995</v>
      </c>
      <c r="AB136" s="75"/>
      <c r="AC136" s="75"/>
      <c r="AD136" s="75"/>
      <c r="AE136" s="76"/>
      <c r="AF136" s="20"/>
      <c r="AG136" s="77">
        <f>VLOOKUP(A136,'[2]final categories'!A$4:B$682,2,FALSE)</f>
        <v>2</v>
      </c>
    </row>
    <row r="137" spans="1:192" ht="18.75" hidden="1" x14ac:dyDescent="0.3">
      <c r="A137" s="47">
        <v>2099</v>
      </c>
      <c r="B137" s="47" t="str">
        <f>VLOOKUP(A137,[2]Sheet2!A$1:B$186,2,FALSE)</f>
        <v>Yes - new site submission</v>
      </c>
      <c r="C137" s="20" t="s">
        <v>360</v>
      </c>
      <c r="D137" s="68" t="str">
        <f>VLOOKUP(A137,'[2]2011 New Sites - sources'!A$2:C$137,3,FALSE)</f>
        <v>CFS Agent</v>
      </c>
      <c r="E137" s="20" t="s">
        <v>991</v>
      </c>
      <c r="F137" s="20"/>
      <c r="G137" s="20" t="s">
        <v>979</v>
      </c>
      <c r="H137" s="20" t="s">
        <v>181</v>
      </c>
      <c r="I137" s="20" t="s">
        <v>992</v>
      </c>
      <c r="J137" s="20">
        <v>2.4</v>
      </c>
      <c r="K137" s="20">
        <v>497628.85</v>
      </c>
      <c r="L137" s="20">
        <v>271966.74</v>
      </c>
      <c r="M137" s="20" t="s">
        <v>993</v>
      </c>
      <c r="N137" s="68">
        <f>VLOOKUP(A137,'[3]FU Type'!A$2:B$680,2,FALSE)</f>
        <v>2099</v>
      </c>
      <c r="O137" s="69">
        <f>VLOOKUP(A137,'[3]186'!A$2:A$187,1,FALSE)</f>
        <v>2099</v>
      </c>
      <c r="P137" s="68">
        <f>VLOOKUP(A137,'[3]AREAS FINAL'!A$2:B$725,2,FALSE)</f>
        <v>19.953900000000001</v>
      </c>
      <c r="Q137" s="39">
        <v>18.471366</v>
      </c>
      <c r="R137" s="79">
        <v>1</v>
      </c>
      <c r="S137" s="20">
        <f t="shared" si="17"/>
        <v>19.953900000000001</v>
      </c>
      <c r="T137" s="80">
        <v>0.5</v>
      </c>
      <c r="U137" s="20">
        <f t="shared" si="18"/>
        <v>9.9769500000000004</v>
      </c>
      <c r="V137" s="47" t="str">
        <f>VLOOKUP(A137,'[5]visited sites'!$D$3:$AP$53,39,FALSE)</f>
        <v>housing only</v>
      </c>
      <c r="W137" s="81">
        <v>1</v>
      </c>
      <c r="X137" s="20">
        <f t="shared" si="19"/>
        <v>9.9769500000000004</v>
      </c>
      <c r="Y137" s="68">
        <f>VLOOKUP(A137,'[3]DENSITY FINAL'!A$2:B$725,2,FALSE)</f>
        <v>35</v>
      </c>
      <c r="Z137" s="113">
        <f t="shared" si="20"/>
        <v>349.19325000000003</v>
      </c>
      <c r="AA137" s="74">
        <f t="shared" si="22"/>
        <v>349.19325000000003</v>
      </c>
      <c r="AB137" s="75" t="s">
        <v>937</v>
      </c>
      <c r="AC137" s="75"/>
      <c r="AD137" s="75" t="s">
        <v>939</v>
      </c>
      <c r="AE137" s="76" t="s">
        <v>677</v>
      </c>
      <c r="AF137" s="20" t="s">
        <v>940</v>
      </c>
      <c r="AG137" s="77">
        <f>VLOOKUP(A137,'[2]final categories'!A$4:B$682,2,FALSE)</f>
        <v>3</v>
      </c>
      <c r="AH137" s="78" t="s">
        <v>941</v>
      </c>
    </row>
    <row r="138" spans="1:192" ht="18.75" hidden="1" x14ac:dyDescent="0.3">
      <c r="A138" s="87">
        <v>2100</v>
      </c>
      <c r="B138" s="87" t="str">
        <f>VLOOKUP(A138,[2]Sheet2!A$1:B$186,2,FALSE)</f>
        <v>No - not a SHLAA settlement site</v>
      </c>
      <c r="C138" s="87" t="s">
        <v>360</v>
      </c>
      <c r="D138" s="88" t="str">
        <f>VLOOKUP(A138,'[2]2011 New Sites - sources'!A$2:C$137,3,FALSE)</f>
        <v>CFS Agent</v>
      </c>
      <c r="E138" s="87" t="s">
        <v>994</v>
      </c>
      <c r="F138" s="87" t="s">
        <v>995</v>
      </c>
      <c r="G138" s="87" t="s">
        <v>996</v>
      </c>
      <c r="H138" s="87" t="s">
        <v>81</v>
      </c>
      <c r="I138" s="87" t="s">
        <v>997</v>
      </c>
      <c r="J138" s="87">
        <v>0</v>
      </c>
      <c r="K138" s="87">
        <v>482698.82</v>
      </c>
      <c r="L138" s="87">
        <v>276719.56</v>
      </c>
      <c r="M138" s="87" t="s">
        <v>998</v>
      </c>
      <c r="N138" s="68"/>
      <c r="O138" s="69">
        <f>VLOOKUP(A138,'[3]186'!A$2:A$187,1,FALSE)</f>
        <v>2100</v>
      </c>
      <c r="P138" s="68">
        <f>VLOOKUP(A138,'[3]AREAS FINAL'!A$2:B$725,2,FALSE)</f>
        <v>0.21805099999999999</v>
      </c>
      <c r="Q138" s="89">
        <v>12.832979</v>
      </c>
      <c r="R138" s="90">
        <v>1</v>
      </c>
      <c r="S138" s="87">
        <f t="shared" si="17"/>
        <v>0.21805099999999999</v>
      </c>
      <c r="T138" s="80">
        <v>1</v>
      </c>
      <c r="U138" s="87">
        <f t="shared" si="18"/>
        <v>0.21805099999999999</v>
      </c>
      <c r="V138" s="87" t="s">
        <v>616</v>
      </c>
      <c r="W138" s="90">
        <v>1</v>
      </c>
      <c r="X138" s="87">
        <f t="shared" si="19"/>
        <v>0.21805099999999999</v>
      </c>
      <c r="Y138" s="68">
        <f>VLOOKUP(A138,'[3]DENSITY FINAL'!A$2:B$725,2,FALSE)</f>
        <v>35</v>
      </c>
      <c r="Z138" s="113">
        <f t="shared" si="20"/>
        <v>7.6317849999999998</v>
      </c>
      <c r="AA138" s="114">
        <f t="shared" si="22"/>
        <v>7.6317849999999998</v>
      </c>
      <c r="AB138" s="115" t="s">
        <v>937</v>
      </c>
      <c r="AC138" s="115" t="s">
        <v>999</v>
      </c>
      <c r="AD138" s="75" t="s">
        <v>737</v>
      </c>
      <c r="AE138" s="76" t="s">
        <v>677</v>
      </c>
      <c r="AF138" s="87" t="s">
        <v>940</v>
      </c>
      <c r="AG138" s="77">
        <f>VLOOKUP(A138,'[2]final categories'!A$4:B$682,2,FALSE)</f>
        <v>1</v>
      </c>
      <c r="AH138" s="78" t="s">
        <v>740</v>
      </c>
      <c r="CB138" s="95"/>
      <c r="CC138" s="95"/>
      <c r="CL138" s="96"/>
      <c r="CM138" s="96"/>
      <c r="CW138" s="97"/>
      <c r="CY138" s="98"/>
      <c r="DC138" s="97"/>
      <c r="DG138" s="99"/>
      <c r="FE138" s="95"/>
      <c r="FF138" s="95"/>
      <c r="FO138" s="96"/>
      <c r="FP138" s="96"/>
      <c r="FZ138" s="97"/>
      <c r="GB138" s="98"/>
      <c r="GF138" s="97"/>
      <c r="GJ138" s="99"/>
    </row>
    <row r="139" spans="1:192" ht="18.75" hidden="1" x14ac:dyDescent="0.3">
      <c r="A139" s="47">
        <v>2102</v>
      </c>
      <c r="B139" s="47" t="str">
        <f>VLOOKUP(A139,[2]Sheet2!A$1:B$186,2,FALSE)</f>
        <v>Yes - new site submission</v>
      </c>
      <c r="C139" s="20" t="s">
        <v>360</v>
      </c>
      <c r="D139" s="68" t="str">
        <f>VLOOKUP(A139,'[2]2011 New Sites - sources'!A$2:C$137,3,FALSE)</f>
        <v>CFS Agent</v>
      </c>
      <c r="E139" s="20" t="s">
        <v>1000</v>
      </c>
      <c r="F139" s="20"/>
      <c r="G139" s="20" t="s">
        <v>136</v>
      </c>
      <c r="H139" s="20" t="s">
        <v>181</v>
      </c>
      <c r="I139" s="20" t="s">
        <v>1001</v>
      </c>
      <c r="J139" s="20">
        <v>2.95</v>
      </c>
      <c r="K139" s="20">
        <v>496499.48</v>
      </c>
      <c r="L139" s="20">
        <v>265565.87</v>
      </c>
      <c r="M139" s="20" t="s">
        <v>1002</v>
      </c>
      <c r="N139" s="68">
        <f>VLOOKUP(A139,'[3]FU Type'!A$2:B$680,2,FALSE)</f>
        <v>2102</v>
      </c>
      <c r="O139" s="69">
        <f>VLOOKUP(A139,'[3]186'!A$2:A$187,1,FALSE)</f>
        <v>2102</v>
      </c>
      <c r="P139" s="68">
        <f>VLOOKUP(A139,'[3]AREAS FINAL'!A$2:B$725,2,FALSE)</f>
        <v>4.4138799999999998</v>
      </c>
      <c r="Q139" s="39">
        <v>23.992547999999999</v>
      </c>
      <c r="R139" s="79">
        <v>1</v>
      </c>
      <c r="S139" s="20">
        <f t="shared" si="17"/>
        <v>4.4138799999999998</v>
      </c>
      <c r="T139" s="80">
        <v>0.75</v>
      </c>
      <c r="U139" s="20">
        <f t="shared" si="18"/>
        <v>3.3104100000000001</v>
      </c>
      <c r="V139" s="47" t="str">
        <f>VLOOKUP(A139,'[5]visited sites'!$D$3:$AP$53,39,FALSE)</f>
        <v>mixed use</v>
      </c>
      <c r="W139" s="81">
        <v>0.6</v>
      </c>
      <c r="X139" s="20">
        <f t="shared" si="19"/>
        <v>1.986246</v>
      </c>
      <c r="Y139" s="68">
        <f>VLOOKUP(A139,'[3]DENSITY FINAL'!A$2:B$725,2,FALSE)</f>
        <v>50</v>
      </c>
      <c r="Z139" s="113">
        <f t="shared" si="20"/>
        <v>99.312299999999993</v>
      </c>
      <c r="AA139" s="74">
        <f t="shared" si="22"/>
        <v>99.312299999999993</v>
      </c>
      <c r="AB139" s="75" t="s">
        <v>937</v>
      </c>
      <c r="AC139" s="75" t="s">
        <v>938</v>
      </c>
      <c r="AD139" s="75" t="s">
        <v>939</v>
      </c>
      <c r="AE139" s="76" t="s">
        <v>677</v>
      </c>
      <c r="AF139" s="20" t="s">
        <v>940</v>
      </c>
      <c r="AG139" s="77">
        <f>VLOOKUP(A139,'[2]final categories'!A$4:B$682,2,FALSE)</f>
        <v>2</v>
      </c>
      <c r="AH139" s="78" t="s">
        <v>941</v>
      </c>
    </row>
    <row r="140" spans="1:192" ht="18.75" hidden="1" x14ac:dyDescent="0.3">
      <c r="A140" s="87">
        <v>2103</v>
      </c>
      <c r="B140" s="87" t="str">
        <f>VLOOKUP(A140,[2]Sheet2!A$1:B$186,2,FALSE)</f>
        <v>Yes - new site submission</v>
      </c>
      <c r="C140" s="87" t="s">
        <v>360</v>
      </c>
      <c r="D140" s="88" t="str">
        <f>VLOOKUP(A140,'[2]2011 New Sites - sources'!A$2:C$137,3,FALSE)</f>
        <v>WBC</v>
      </c>
      <c r="E140" s="87" t="s">
        <v>1003</v>
      </c>
      <c r="F140" s="87"/>
      <c r="G140" s="87" t="s">
        <v>150</v>
      </c>
      <c r="H140" s="87" t="s">
        <v>150</v>
      </c>
      <c r="I140" s="87" t="s">
        <v>1004</v>
      </c>
      <c r="J140" s="87">
        <v>2.9</v>
      </c>
      <c r="K140" s="87">
        <v>487444.8</v>
      </c>
      <c r="L140" s="87">
        <v>266036.06</v>
      </c>
      <c r="M140" s="87" t="s">
        <v>1005</v>
      </c>
      <c r="N140" s="68">
        <f>VLOOKUP(A140,'[3]FU Type'!A$2:B$680,2,FALSE)</f>
        <v>2103</v>
      </c>
      <c r="O140" s="69">
        <f>VLOOKUP(A140,'[3]186'!A$2:A$187,1,FALSE)</f>
        <v>2103</v>
      </c>
      <c r="P140" s="68">
        <f>VLOOKUP(A140,'[3]AREAS FINAL'!A$2:B$725,2,FALSE)</f>
        <v>52.572699999999998</v>
      </c>
      <c r="Q140" s="89">
        <v>21.731489</v>
      </c>
      <c r="R140" s="90">
        <v>1</v>
      </c>
      <c r="S140" s="87">
        <f t="shared" si="17"/>
        <v>52.572699999999998</v>
      </c>
      <c r="T140" s="118">
        <v>0.5</v>
      </c>
      <c r="U140" s="87">
        <f t="shared" si="18"/>
        <v>26.286349999999999</v>
      </c>
      <c r="V140" s="87" t="s">
        <v>1006</v>
      </c>
      <c r="W140" s="90">
        <v>0.7</v>
      </c>
      <c r="X140" s="87">
        <f t="shared" si="19"/>
        <v>18.400444999999998</v>
      </c>
      <c r="Y140" s="68">
        <f>VLOOKUP(A140,'[3]DENSITY FINAL'!A$2:B$725,2,FALSE)</f>
        <v>35</v>
      </c>
      <c r="Z140" s="91">
        <f t="shared" si="20"/>
        <v>644.0155749999999</v>
      </c>
      <c r="AA140" s="74">
        <f t="shared" si="22"/>
        <v>644.0155749999999</v>
      </c>
      <c r="AB140" s="75"/>
      <c r="AC140" s="75"/>
      <c r="AD140" s="75"/>
      <c r="AE140" s="92"/>
      <c r="AF140" s="87"/>
      <c r="AG140" s="77">
        <f>VLOOKUP(A140,'[2]final categories'!A$4:B$682,2,FALSE)</f>
        <v>3</v>
      </c>
      <c r="CB140" s="95"/>
      <c r="CC140" s="95"/>
      <c r="CL140" s="96"/>
      <c r="CM140" s="96"/>
      <c r="CW140" s="97"/>
      <c r="CY140" s="98"/>
      <c r="DC140" s="97"/>
      <c r="DG140" s="99"/>
      <c r="FE140" s="95"/>
      <c r="FF140" s="95"/>
      <c r="FO140" s="96"/>
      <c r="FP140" s="96"/>
      <c r="FZ140" s="97"/>
      <c r="GB140" s="98"/>
      <c r="GF140" s="97"/>
      <c r="GJ140" s="99"/>
    </row>
    <row r="141" spans="1:192" ht="18.75" hidden="1" x14ac:dyDescent="0.3">
      <c r="A141" s="87">
        <v>2104</v>
      </c>
      <c r="B141" s="87" t="str">
        <f>VLOOKUP(A141,[2]Sheet2!A$1:B$186,2,FALSE)</f>
        <v>No - not a SHLAA settlement site</v>
      </c>
      <c r="C141" s="87" t="s">
        <v>360</v>
      </c>
      <c r="D141" s="88" t="str">
        <f>VLOOKUP(A141,'[2]2011 New Sites - sources'!A$2:C$137,3,FALSE)</f>
        <v>CFS Agent</v>
      </c>
      <c r="E141" s="87" t="s">
        <v>1007</v>
      </c>
      <c r="F141" s="87"/>
      <c r="G141" s="87" t="s">
        <v>1008</v>
      </c>
      <c r="H141" s="87" t="s">
        <v>150</v>
      </c>
      <c r="I141" s="87" t="s">
        <v>1009</v>
      </c>
      <c r="J141" s="87">
        <v>0</v>
      </c>
      <c r="K141" s="87">
        <v>481919.32</v>
      </c>
      <c r="L141" s="87">
        <v>264462.39</v>
      </c>
      <c r="M141" s="87" t="s">
        <v>1010</v>
      </c>
      <c r="N141" s="68"/>
      <c r="O141" s="69">
        <f>VLOOKUP(A141,'[3]186'!A$2:A$187,1,FALSE)</f>
        <v>2104</v>
      </c>
      <c r="P141" s="68">
        <f>VLOOKUP(A141,'[3]AREAS FINAL'!A$2:B$725,2,FALSE)</f>
        <v>152.601</v>
      </c>
      <c r="Q141" s="89">
        <v>23.812031000000001</v>
      </c>
      <c r="R141" s="90">
        <v>1</v>
      </c>
      <c r="S141" s="87">
        <f t="shared" si="17"/>
        <v>152.601</v>
      </c>
      <c r="T141" s="94">
        <v>0.5</v>
      </c>
      <c r="U141" s="87">
        <f t="shared" si="18"/>
        <v>76.3005</v>
      </c>
      <c r="V141" s="87" t="s">
        <v>758</v>
      </c>
      <c r="W141" s="90">
        <v>0.65</v>
      </c>
      <c r="X141" s="87">
        <f t="shared" si="19"/>
        <v>49.595325000000003</v>
      </c>
      <c r="Y141" s="68">
        <f>VLOOKUP(A141,'[3]DENSITY FINAL'!A$2:B$725,2,FALSE)</f>
        <v>35</v>
      </c>
      <c r="Z141" s="113">
        <f t="shared" si="20"/>
        <v>1735.8363750000001</v>
      </c>
      <c r="AA141" s="116">
        <f t="shared" si="22"/>
        <v>1735.8363750000001</v>
      </c>
      <c r="AB141" s="117" t="s">
        <v>937</v>
      </c>
      <c r="AC141" s="117" t="s">
        <v>1011</v>
      </c>
      <c r="AD141" s="75" t="s">
        <v>958</v>
      </c>
      <c r="AE141" s="76" t="s">
        <v>677</v>
      </c>
      <c r="AF141" s="87" t="s">
        <v>940</v>
      </c>
      <c r="AG141" s="77">
        <f>VLOOKUP(A141,'[2]final categories'!A$4:B$682,2,FALSE)</f>
        <v>2</v>
      </c>
      <c r="AH141" s="78" t="s">
        <v>941</v>
      </c>
      <c r="CB141" s="95"/>
      <c r="CC141" s="95"/>
      <c r="CL141" s="96"/>
      <c r="CM141" s="96"/>
      <c r="CW141" s="97"/>
      <c r="CY141" s="98"/>
      <c r="DC141" s="97"/>
      <c r="DG141" s="99"/>
      <c r="FE141" s="95"/>
      <c r="FF141" s="95"/>
      <c r="FO141" s="96"/>
      <c r="FP141" s="96"/>
      <c r="FZ141" s="97"/>
      <c r="GB141" s="98"/>
      <c r="GF141" s="97"/>
      <c r="GJ141" s="99"/>
    </row>
    <row r="142" spans="1:192" ht="18.75" hidden="1" x14ac:dyDescent="0.3">
      <c r="A142" s="47">
        <v>2113</v>
      </c>
      <c r="B142" s="47" t="str">
        <f>VLOOKUP(A142,[2]Sheet2!A$1:B$186,2,FALSE)</f>
        <v>Yes - new site submission</v>
      </c>
      <c r="C142" s="20" t="s">
        <v>360</v>
      </c>
      <c r="D142" s="68" t="str">
        <f>VLOOKUP(A142,'[2]2011 New Sites - sources'!A$2:C$137,3,FALSE)</f>
        <v>CFS Agent</v>
      </c>
      <c r="E142" s="20" t="s">
        <v>1012</v>
      </c>
      <c r="F142" s="20"/>
      <c r="G142" s="20" t="s">
        <v>984</v>
      </c>
      <c r="H142" s="20" t="s">
        <v>150</v>
      </c>
      <c r="I142" s="20" t="s">
        <v>1013</v>
      </c>
      <c r="J142" s="20">
        <v>2.85</v>
      </c>
      <c r="K142" s="20">
        <v>485222.61</v>
      </c>
      <c r="L142" s="20">
        <v>262956.86</v>
      </c>
      <c r="M142" s="20" t="s">
        <v>1014</v>
      </c>
      <c r="N142" s="68">
        <f>VLOOKUP(A142,'[3]FU Type'!A$2:B$680,2,FALSE)</f>
        <v>2113</v>
      </c>
      <c r="O142" s="69">
        <f>VLOOKUP(A142,'[3]186'!A$2:A$187,1,FALSE)</f>
        <v>2113</v>
      </c>
      <c r="P142" s="68">
        <f>VLOOKUP(A142,'[3]AREAS FINAL'!A$2:B$725,2,FALSE)</f>
        <v>1.2579499999999999</v>
      </c>
      <c r="Q142" s="39">
        <v>25.491693000000001</v>
      </c>
      <c r="R142" s="79">
        <v>1</v>
      </c>
      <c r="S142" s="20">
        <f t="shared" si="17"/>
        <v>1.2579499999999999</v>
      </c>
      <c r="T142" s="80">
        <v>0.9</v>
      </c>
      <c r="U142" s="20">
        <f t="shared" si="18"/>
        <v>1.132155</v>
      </c>
      <c r="V142" s="47" t="str">
        <f>VLOOKUP(A142,'[7]visited sites'!$D$2:$AP$44,39,FALSE)</f>
        <v>housing only</v>
      </c>
      <c r="W142" s="81">
        <v>1</v>
      </c>
      <c r="X142" s="20">
        <f t="shared" si="19"/>
        <v>1.132155</v>
      </c>
      <c r="Y142" s="68">
        <f>VLOOKUP(A142,'[3]DENSITY FINAL'!A$2:B$725,2,FALSE)</f>
        <v>35</v>
      </c>
      <c r="Z142" s="113">
        <f t="shared" si="20"/>
        <v>39.625425</v>
      </c>
      <c r="AA142" s="114">
        <f t="shared" si="22"/>
        <v>39.625425</v>
      </c>
      <c r="AB142" s="115" t="s">
        <v>937</v>
      </c>
      <c r="AC142" s="115" t="s">
        <v>1015</v>
      </c>
      <c r="AD142" s="75" t="s">
        <v>737</v>
      </c>
      <c r="AE142" s="76" t="s">
        <v>677</v>
      </c>
      <c r="AF142" s="20" t="s">
        <v>940</v>
      </c>
      <c r="AG142" s="77">
        <f>VLOOKUP(A142,'[2]final categories'!A$4:B$682,2,FALSE)</f>
        <v>1</v>
      </c>
      <c r="AH142" s="78" t="s">
        <v>740</v>
      </c>
    </row>
    <row r="143" spans="1:192" ht="18.75" hidden="1" x14ac:dyDescent="0.3">
      <c r="A143" s="47">
        <v>2114</v>
      </c>
      <c r="B143" s="47" t="str">
        <f>VLOOKUP(A143,[2]Sheet2!A$1:B$186,2,FALSE)</f>
        <v>Yes - new site submission</v>
      </c>
      <c r="C143" s="20" t="s">
        <v>360</v>
      </c>
      <c r="D143" s="68" t="str">
        <f>VLOOKUP(A143,'[2]2011 New Sites - sources'!A$2:C$137,3,FALSE)</f>
        <v>CFS Agent</v>
      </c>
      <c r="E143" s="20" t="s">
        <v>1016</v>
      </c>
      <c r="F143" s="20"/>
      <c r="G143" s="20" t="s">
        <v>984</v>
      </c>
      <c r="H143" s="20" t="s">
        <v>150</v>
      </c>
      <c r="I143" s="20" t="s">
        <v>1017</v>
      </c>
      <c r="J143" s="20">
        <v>3.25</v>
      </c>
      <c r="K143" s="20">
        <v>484925.13</v>
      </c>
      <c r="L143" s="20">
        <v>264634.63</v>
      </c>
      <c r="M143" s="20" t="s">
        <v>1018</v>
      </c>
      <c r="N143" s="68">
        <f>VLOOKUP(A143,'[3]FU Type'!A$2:B$680,2,FALSE)</f>
        <v>2114</v>
      </c>
      <c r="O143" s="69">
        <f>VLOOKUP(A143,'[3]186'!A$2:A$187,1,FALSE)</f>
        <v>2114</v>
      </c>
      <c r="P143" s="68">
        <f>VLOOKUP(A143,'[3]AREAS FINAL'!A$2:B$725,2,FALSE)</f>
        <v>4.2203799999999996</v>
      </c>
      <c r="Q143" s="39">
        <v>23.775970000000001</v>
      </c>
      <c r="R143" s="79">
        <v>1</v>
      </c>
      <c r="S143" s="20">
        <f t="shared" si="17"/>
        <v>4.2203799999999996</v>
      </c>
      <c r="T143" s="80">
        <v>0.75</v>
      </c>
      <c r="U143" s="20">
        <f t="shared" si="18"/>
        <v>3.1652849999999999</v>
      </c>
      <c r="V143" s="47" t="s">
        <v>758</v>
      </c>
      <c r="W143" s="81">
        <v>0.7</v>
      </c>
      <c r="X143" s="20">
        <f t="shared" si="19"/>
        <v>2.2156994999999999</v>
      </c>
      <c r="Y143" s="68">
        <f>VLOOKUP(A143,'[3]DENSITY FINAL'!A$2:B$725,2,FALSE)</f>
        <v>50</v>
      </c>
      <c r="Z143" s="113">
        <f t="shared" si="20"/>
        <v>110.784975</v>
      </c>
      <c r="AA143" s="114">
        <f t="shared" si="22"/>
        <v>110.784975</v>
      </c>
      <c r="AB143" s="115" t="s">
        <v>937</v>
      </c>
      <c r="AC143" s="115" t="s">
        <v>1019</v>
      </c>
      <c r="AD143" s="75" t="s">
        <v>737</v>
      </c>
      <c r="AE143" s="76" t="s">
        <v>677</v>
      </c>
      <c r="AF143" s="20" t="s">
        <v>940</v>
      </c>
      <c r="AG143" s="77">
        <f>VLOOKUP(A143,'[2]final categories'!A$4:B$682,2,FALSE)</f>
        <v>3</v>
      </c>
      <c r="AH143" s="78" t="s">
        <v>740</v>
      </c>
    </row>
    <row r="144" spans="1:192" ht="18.75" hidden="1" x14ac:dyDescent="0.3">
      <c r="A144" s="47">
        <v>2116</v>
      </c>
      <c r="B144" s="47" t="str">
        <f>VLOOKUP(A144,[2]Sheet2!A$1:B$186,2,FALSE)</f>
        <v>Yes - new site submission</v>
      </c>
      <c r="C144" s="20" t="s">
        <v>360</v>
      </c>
      <c r="D144" s="68" t="str">
        <f>VLOOKUP(A144,'[2]2011 New Sites - sources'!A$2:C$137,3,FALSE)</f>
        <v>CFS Agent</v>
      </c>
      <c r="E144" s="20" t="s">
        <v>1020</v>
      </c>
      <c r="F144" s="20"/>
      <c r="G144" s="20" t="s">
        <v>1021</v>
      </c>
      <c r="H144" s="20" t="s">
        <v>150</v>
      </c>
      <c r="I144" s="20" t="s">
        <v>1022</v>
      </c>
      <c r="J144" s="20">
        <v>0</v>
      </c>
      <c r="K144" s="20">
        <v>491072.43</v>
      </c>
      <c r="L144" s="20">
        <v>272114.12</v>
      </c>
      <c r="M144" s="20" t="s">
        <v>1023</v>
      </c>
      <c r="N144" s="68">
        <f>VLOOKUP(A144,'[3]FU Type'!A$2:B$680,2,FALSE)</f>
        <v>2116</v>
      </c>
      <c r="O144" s="69">
        <f>VLOOKUP(A144,'[3]186'!A$2:A$187,1,FALSE)</f>
        <v>2116</v>
      </c>
      <c r="P144" s="68">
        <f>VLOOKUP(A144,'[3]AREAS FINAL'!A$2:B$725,2,FALSE)</f>
        <v>0.349804</v>
      </c>
      <c r="Q144" s="39">
        <v>16.386292999999998</v>
      </c>
      <c r="R144" s="79">
        <v>0.7</v>
      </c>
      <c r="S144" s="20">
        <f t="shared" si="17"/>
        <v>0.24486279999999999</v>
      </c>
      <c r="T144" s="80">
        <v>1</v>
      </c>
      <c r="U144" s="20">
        <f t="shared" si="18"/>
        <v>0.24486279999999999</v>
      </c>
      <c r="V144" s="47" t="str">
        <f>VLOOKUP(A144,'[7]visited sites'!$D$2:$AP$44,39,FALSE)</f>
        <v>housing only</v>
      </c>
      <c r="W144" s="81">
        <v>1</v>
      </c>
      <c r="X144" s="20">
        <f t="shared" si="19"/>
        <v>0.24486279999999999</v>
      </c>
      <c r="Y144" s="68">
        <f>VLOOKUP(A144,'[3]DENSITY FINAL'!A$2:B$725,2,FALSE)</f>
        <v>35</v>
      </c>
      <c r="Z144" s="82">
        <f>P144*R144*T144*W144*Y144</f>
        <v>8.5701979999999995</v>
      </c>
      <c r="AA144" s="119">
        <v>8</v>
      </c>
      <c r="AB144" s="120"/>
      <c r="AC144" s="120" t="s">
        <v>1024</v>
      </c>
      <c r="AD144" s="75" t="s">
        <v>1025</v>
      </c>
      <c r="AE144" s="76" t="s">
        <v>677</v>
      </c>
      <c r="AF144" s="20" t="s">
        <v>940</v>
      </c>
      <c r="AG144" s="77">
        <f>VLOOKUP(A144,'[2]final categories'!A$4:B$682,2,FALSE)</f>
        <v>1</v>
      </c>
      <c r="AH144" s="78" t="s">
        <v>740</v>
      </c>
    </row>
    <row r="145" spans="1:192" ht="18.75" hidden="1" x14ac:dyDescent="0.3">
      <c r="A145" s="47">
        <v>2117</v>
      </c>
      <c r="B145" s="47" t="str">
        <f>VLOOKUP(A145,[2]Sheet2!A$1:B$186,2,FALSE)</f>
        <v>Yes - new site submission</v>
      </c>
      <c r="C145" s="20" t="s">
        <v>360</v>
      </c>
      <c r="D145" s="68" t="str">
        <f>VLOOKUP(A145,'[2]2011 New Sites - sources'!A$2:C$137,3,FALSE)</f>
        <v>CFS Agent</v>
      </c>
      <c r="E145" s="20" t="s">
        <v>1026</v>
      </c>
      <c r="F145" s="20"/>
      <c r="G145" s="20" t="s">
        <v>762</v>
      </c>
      <c r="H145" s="20" t="s">
        <v>49</v>
      </c>
      <c r="I145" s="20" t="s">
        <v>1027</v>
      </c>
      <c r="J145" s="20">
        <v>1.25</v>
      </c>
      <c r="K145" s="20">
        <v>489574.65</v>
      </c>
      <c r="L145" s="20">
        <v>294375.27</v>
      </c>
      <c r="M145" s="20" t="s">
        <v>1028</v>
      </c>
      <c r="N145" s="68">
        <f>VLOOKUP(A145,'[3]FU Type'!A$2:B$680,2,FALSE)</f>
        <v>2117</v>
      </c>
      <c r="O145" s="69">
        <f>VLOOKUP(A145,'[3]186'!A$2:A$187,1,FALSE)</f>
        <v>2117</v>
      </c>
      <c r="P145" s="68">
        <f>VLOOKUP(A145,'[3]AREAS FINAL'!A$2:B$725,2,FALSE)</f>
        <v>1.11846</v>
      </c>
      <c r="Q145" s="39">
        <v>5.4266750000000004</v>
      </c>
      <c r="R145" s="79">
        <v>0.6</v>
      </c>
      <c r="S145" s="20">
        <f t="shared" si="17"/>
        <v>0.67107600000000001</v>
      </c>
      <c r="T145" s="80">
        <v>0.9</v>
      </c>
      <c r="U145" s="20">
        <f t="shared" si="18"/>
        <v>0.60396840000000007</v>
      </c>
      <c r="V145" s="47" t="str">
        <f>VLOOKUP(A145,[4]Sheet4!$A$1:$B$210,2,FALSE)</f>
        <v>Housing only</v>
      </c>
      <c r="W145" s="81">
        <v>1</v>
      </c>
      <c r="X145" s="20">
        <f t="shared" si="19"/>
        <v>0.60396840000000007</v>
      </c>
      <c r="Y145" s="68">
        <f>VLOOKUP(A145,'[3]DENSITY FINAL'!A$2:B$725,2,FALSE)</f>
        <v>35</v>
      </c>
      <c r="Z145" s="113">
        <f t="shared" si="20"/>
        <v>21.138894000000004</v>
      </c>
      <c r="AA145" s="116">
        <f>Z145</f>
        <v>21.138894000000004</v>
      </c>
      <c r="AB145" s="117" t="s">
        <v>937</v>
      </c>
      <c r="AC145" s="117" t="s">
        <v>1029</v>
      </c>
      <c r="AD145" s="75" t="s">
        <v>958</v>
      </c>
      <c r="AE145" s="76" t="s">
        <v>677</v>
      </c>
      <c r="AF145" s="20" t="s">
        <v>940</v>
      </c>
      <c r="AG145" s="77">
        <f>VLOOKUP(A145,'[2]final categories'!A$4:B$682,2,FALSE)</f>
        <v>2</v>
      </c>
      <c r="AH145" s="78" t="s">
        <v>941</v>
      </c>
    </row>
    <row r="146" spans="1:192" ht="18.75" hidden="1" x14ac:dyDescent="0.3">
      <c r="A146" s="87">
        <v>2119</v>
      </c>
      <c r="B146" s="87" t="str">
        <f>VLOOKUP(A146,[2]Sheet2!A$1:B$186,2,FALSE)</f>
        <v>Yes - new site submission</v>
      </c>
      <c r="C146" s="87" t="s">
        <v>360</v>
      </c>
      <c r="D146" s="88" t="str">
        <f>VLOOKUP(A146,'[2]2011 New Sites - sources'!A$2:C$137,3,FALSE)</f>
        <v>CFS Agent</v>
      </c>
      <c r="E146" s="87" t="s">
        <v>1030</v>
      </c>
      <c r="F146" s="87"/>
      <c r="G146" s="87" t="s">
        <v>88</v>
      </c>
      <c r="H146" s="87" t="s">
        <v>81</v>
      </c>
      <c r="I146" s="87" t="s">
        <v>1031</v>
      </c>
      <c r="J146" s="87">
        <v>0</v>
      </c>
      <c r="K146" s="87">
        <v>480480.74</v>
      </c>
      <c r="L146" s="87">
        <v>280179</v>
      </c>
      <c r="M146" s="87" t="s">
        <v>1032</v>
      </c>
      <c r="N146" s="68">
        <f>VLOOKUP(A146,'[3]FU Type'!A$2:B$680,2,FALSE)</f>
        <v>2119</v>
      </c>
      <c r="O146" s="69">
        <f>VLOOKUP(A146,'[3]186'!A$2:A$187,1,FALSE)</f>
        <v>2119</v>
      </c>
      <c r="P146" s="68">
        <f>VLOOKUP(A146,'[3]AREAS FINAL'!A$2:B$725,2,FALSE)</f>
        <v>7.5340699999999998</v>
      </c>
      <c r="Q146" s="89">
        <v>10.843935999999999</v>
      </c>
      <c r="R146" s="90">
        <v>1</v>
      </c>
      <c r="S146" s="87">
        <f t="shared" si="17"/>
        <v>7.5340699999999998</v>
      </c>
      <c r="T146" s="80">
        <v>0.75</v>
      </c>
      <c r="U146" s="87">
        <f t="shared" si="18"/>
        <v>5.6505524999999999</v>
      </c>
      <c r="V146" s="87" t="s">
        <v>616</v>
      </c>
      <c r="W146" s="90">
        <v>1</v>
      </c>
      <c r="X146" s="87">
        <f t="shared" si="19"/>
        <v>5.6505524999999999</v>
      </c>
      <c r="Y146" s="68">
        <f>VLOOKUP(A146,'[3]DENSITY FINAL'!A$2:B$725,2,FALSE)</f>
        <v>35</v>
      </c>
      <c r="Z146" s="113">
        <f t="shared" si="20"/>
        <v>197.76933750000001</v>
      </c>
      <c r="AA146" s="116">
        <f>Z146</f>
        <v>197.76933750000001</v>
      </c>
      <c r="AB146" s="117" t="s">
        <v>937</v>
      </c>
      <c r="AC146" s="117" t="s">
        <v>1033</v>
      </c>
      <c r="AD146" s="75" t="s">
        <v>958</v>
      </c>
      <c r="AE146" s="92"/>
      <c r="AF146" s="87" t="s">
        <v>940</v>
      </c>
      <c r="AG146" s="77">
        <f>VLOOKUP(A146,'[2]final categories'!A$4:B$682,2,FALSE)</f>
        <v>1</v>
      </c>
      <c r="AH146" s="78" t="s">
        <v>941</v>
      </c>
      <c r="CB146" s="95"/>
      <c r="CC146" s="95"/>
      <c r="CL146" s="96"/>
      <c r="CM146" s="96"/>
      <c r="CW146" s="97"/>
      <c r="CY146" s="98"/>
      <c r="DC146" s="97"/>
      <c r="DG146" s="99"/>
      <c r="FE146" s="95"/>
      <c r="FF146" s="95"/>
      <c r="FO146" s="96"/>
      <c r="FP146" s="96"/>
      <c r="FZ146" s="97"/>
      <c r="GB146" s="98"/>
      <c r="GF146" s="97"/>
      <c r="GJ146" s="99"/>
    </row>
    <row r="147" spans="1:192" ht="18.75" hidden="1" x14ac:dyDescent="0.3">
      <c r="A147" s="47">
        <v>2120</v>
      </c>
      <c r="B147" s="47" t="str">
        <f>VLOOKUP(A147,[2]Sheet2!A$1:B$186,2,FALSE)</f>
        <v>Yes - new site submission</v>
      </c>
      <c r="C147" s="20" t="s">
        <v>360</v>
      </c>
      <c r="D147" s="68" t="str">
        <f>VLOOKUP(A147,'[2]2011 New Sites - sources'!A$2:C$137,3,FALSE)</f>
        <v>CFS Agent</v>
      </c>
      <c r="E147" s="20" t="s">
        <v>1034</v>
      </c>
      <c r="F147" s="20"/>
      <c r="G147" s="20" t="s">
        <v>979</v>
      </c>
      <c r="H147" s="20" t="s">
        <v>181</v>
      </c>
      <c r="I147" s="20" t="s">
        <v>1035</v>
      </c>
      <c r="J147" s="20">
        <v>2.4</v>
      </c>
      <c r="K147" s="20">
        <v>498464.96</v>
      </c>
      <c r="L147" s="20">
        <v>271101.53999999998</v>
      </c>
      <c r="M147" s="20" t="s">
        <v>1036</v>
      </c>
      <c r="N147" s="68">
        <f>VLOOKUP(A147,'[3]FU Type'!A$2:B$680,2,FALSE)</f>
        <v>2120</v>
      </c>
      <c r="O147" s="69">
        <f>VLOOKUP(A147,'[3]186'!A$2:A$187,1,FALSE)</f>
        <v>2120</v>
      </c>
      <c r="P147" s="68">
        <f>VLOOKUP(A147,'[3]AREAS FINAL'!A$2:B$725,2,FALSE)</f>
        <v>5.6749099999999997</v>
      </c>
      <c r="Q147" s="39">
        <v>19.767257000000001</v>
      </c>
      <c r="R147" s="79">
        <v>1</v>
      </c>
      <c r="S147" s="20">
        <f t="shared" si="17"/>
        <v>5.6749099999999997</v>
      </c>
      <c r="T147" s="80">
        <v>0.75</v>
      </c>
      <c r="U147" s="20">
        <f t="shared" si="18"/>
        <v>4.2561824999999995</v>
      </c>
      <c r="V147" s="47" t="s">
        <v>616</v>
      </c>
      <c r="W147" s="81">
        <v>1</v>
      </c>
      <c r="X147" s="20">
        <f t="shared" si="19"/>
        <v>4.2561824999999995</v>
      </c>
      <c r="Y147" s="68">
        <f>VLOOKUP(A147,'[3]DENSITY FINAL'!A$2:B$725,2,FALSE)</f>
        <v>35</v>
      </c>
      <c r="Z147" s="113">
        <f t="shared" si="20"/>
        <v>148.9663875</v>
      </c>
      <c r="AA147" s="119">
        <f>Z147</f>
        <v>148.9663875</v>
      </c>
      <c r="AB147" s="120" t="s">
        <v>937</v>
      </c>
      <c r="AC147" s="120" t="s">
        <v>1037</v>
      </c>
      <c r="AD147" s="75" t="s">
        <v>1025</v>
      </c>
      <c r="AE147" s="76" t="s">
        <v>677</v>
      </c>
      <c r="AF147" s="20" t="s">
        <v>940</v>
      </c>
      <c r="AG147" s="77">
        <f>VLOOKUP(A147,'[2]final categories'!A$4:B$682,2,FALSE)</f>
        <v>2</v>
      </c>
      <c r="AH147" s="78" t="s">
        <v>941</v>
      </c>
    </row>
    <row r="148" spans="1:192" ht="18.75" hidden="1" x14ac:dyDescent="0.3">
      <c r="A148" s="87">
        <v>2121</v>
      </c>
      <c r="B148" s="87" t="str">
        <f>VLOOKUP(A148,[2]Sheet2!A$1:B$186,2,FALSE)</f>
        <v>No - not a SHLAA settlement site</v>
      </c>
      <c r="C148" s="87" t="s">
        <v>360</v>
      </c>
      <c r="D148" s="88" t="str">
        <f>VLOOKUP(A148,'[2]2011 New Sites - sources'!A$2:C$137,3,FALSE)</f>
        <v>CFS Agent</v>
      </c>
      <c r="E148" s="87" t="s">
        <v>1038</v>
      </c>
      <c r="F148" s="87"/>
      <c r="G148" s="87" t="s">
        <v>1039</v>
      </c>
      <c r="H148" s="87" t="s">
        <v>81</v>
      </c>
      <c r="I148" s="87" t="s">
        <v>1040</v>
      </c>
      <c r="J148" s="87">
        <v>2.1</v>
      </c>
      <c r="K148" s="87">
        <v>476226.98</v>
      </c>
      <c r="L148" s="87">
        <v>284400.49</v>
      </c>
      <c r="M148" s="87" t="s">
        <v>1041</v>
      </c>
      <c r="N148" s="68"/>
      <c r="O148" s="69">
        <f>VLOOKUP(A148,'[3]186'!A$2:A$187,1,FALSE)</f>
        <v>2121</v>
      </c>
      <c r="P148" s="68">
        <f>VLOOKUP(A148,'[3]AREAS FINAL'!A$2:B$725,2,FALSE)</f>
        <v>1.60992</v>
      </c>
      <c r="Q148" s="89">
        <v>12.119870000000001</v>
      </c>
      <c r="R148" s="90">
        <v>0.4</v>
      </c>
      <c r="S148" s="87">
        <f t="shared" si="17"/>
        <v>0.6439680000000001</v>
      </c>
      <c r="T148" s="80">
        <v>0.9</v>
      </c>
      <c r="U148" s="87">
        <f t="shared" si="18"/>
        <v>0.57957120000000006</v>
      </c>
      <c r="V148" s="87" t="s">
        <v>758</v>
      </c>
      <c r="W148" s="90">
        <v>0.75</v>
      </c>
      <c r="X148" s="87">
        <f t="shared" si="19"/>
        <v>0.43467840000000002</v>
      </c>
      <c r="Y148" s="68">
        <f>VLOOKUP(A148,'[3]DENSITY FINAL'!A$2:B$725,2,FALSE)</f>
        <v>35</v>
      </c>
      <c r="Z148" s="113">
        <f t="shared" si="20"/>
        <v>15.213744</v>
      </c>
      <c r="AA148" s="114">
        <f>Z148</f>
        <v>15.213744</v>
      </c>
      <c r="AB148" s="115" t="s">
        <v>937</v>
      </c>
      <c r="AC148" s="115" t="s">
        <v>1042</v>
      </c>
      <c r="AD148" s="75" t="s">
        <v>737</v>
      </c>
      <c r="AE148" s="76" t="s">
        <v>677</v>
      </c>
      <c r="AF148" s="87" t="s">
        <v>940</v>
      </c>
      <c r="AG148" s="77">
        <f>VLOOKUP(A148,'[2]final categories'!A$4:B$682,2,FALSE)</f>
        <v>1</v>
      </c>
      <c r="AH148" s="78" t="s">
        <v>740</v>
      </c>
      <c r="CB148" s="95"/>
      <c r="CC148" s="95"/>
      <c r="CL148" s="96"/>
      <c r="CM148" s="96"/>
      <c r="CW148" s="97"/>
      <c r="CY148" s="98"/>
      <c r="DC148" s="97"/>
      <c r="DG148" s="99"/>
      <c r="FE148" s="95"/>
      <c r="FF148" s="95"/>
      <c r="FO148" s="96"/>
      <c r="FP148" s="96"/>
      <c r="FZ148" s="97"/>
      <c r="GB148" s="98"/>
      <c r="GF148" s="97"/>
      <c r="GJ148" s="99"/>
    </row>
    <row r="149" spans="1:192" ht="18.75" hidden="1" x14ac:dyDescent="0.3">
      <c r="A149" s="47">
        <v>2123</v>
      </c>
      <c r="B149" s="47" t="str">
        <f>VLOOKUP(A149,[2]Sheet2!A$1:B$186,2,FALSE)</f>
        <v>Yes - new site submission</v>
      </c>
      <c r="C149" s="20" t="s">
        <v>360</v>
      </c>
      <c r="D149" s="68" t="str">
        <f>VLOOKUP(A149,'[2]2011 New Sites - sources'!A$2:C$137,3,FALSE)</f>
        <v>WBC</v>
      </c>
      <c r="E149" s="20" t="s">
        <v>1043</v>
      </c>
      <c r="F149" s="20"/>
      <c r="G149" s="20" t="s">
        <v>984</v>
      </c>
      <c r="H149" s="20" t="s">
        <v>150</v>
      </c>
      <c r="I149" s="20" t="s">
        <v>1044</v>
      </c>
      <c r="J149" s="20">
        <v>3.1</v>
      </c>
      <c r="K149" s="20">
        <v>486020.81</v>
      </c>
      <c r="L149" s="20">
        <v>264024.78000000003</v>
      </c>
      <c r="M149" s="20" t="s">
        <v>1045</v>
      </c>
      <c r="N149" s="68">
        <f>VLOOKUP(A149,'[3]FU Type'!A$2:B$680,2,FALSE)</f>
        <v>2123</v>
      </c>
      <c r="O149" s="69">
        <f>VLOOKUP(A149,'[3]186'!A$2:A$187,1,FALSE)</f>
        <v>2123</v>
      </c>
      <c r="P149" s="68">
        <f>VLOOKUP(A149,'[3]AREAS FINAL'!A$2:B$725,2,FALSE)</f>
        <v>11.838100000000001</v>
      </c>
      <c r="Q149" s="39">
        <v>24.174779000000001</v>
      </c>
      <c r="R149" s="79">
        <v>0.5</v>
      </c>
      <c r="S149" s="20">
        <f t="shared" si="17"/>
        <v>5.9190500000000004</v>
      </c>
      <c r="T149" s="80">
        <v>0.75</v>
      </c>
      <c r="U149" s="20">
        <f t="shared" si="18"/>
        <v>4.4392875000000007</v>
      </c>
      <c r="V149" s="47" t="str">
        <f>VLOOKUP(A149,'[7]visited sites'!$D$2:$AP$44,39,FALSE)</f>
        <v>housing only</v>
      </c>
      <c r="W149" s="81">
        <v>1</v>
      </c>
      <c r="X149" s="20">
        <f t="shared" si="19"/>
        <v>4.4392875000000007</v>
      </c>
      <c r="Y149" s="68">
        <f>VLOOKUP(A149,'[3]DENSITY FINAL'!A$2:B$725,2,FALSE)</f>
        <v>35</v>
      </c>
      <c r="Z149" s="82">
        <f t="shared" si="20"/>
        <v>155.37506250000001</v>
      </c>
      <c r="AA149" s="74">
        <f t="shared" ref="AA149:AA205" si="23">Z149</f>
        <v>155.37506250000001</v>
      </c>
      <c r="AB149" s="75"/>
      <c r="AC149" s="75"/>
      <c r="AD149" s="75"/>
      <c r="AE149" s="76"/>
      <c r="AF149" s="20"/>
      <c r="AG149" s="77">
        <f>VLOOKUP(A149,'[2]final categories'!A$4:B$682,2,FALSE)</f>
        <v>2</v>
      </c>
    </row>
    <row r="150" spans="1:192" ht="18.75" hidden="1" x14ac:dyDescent="0.3">
      <c r="A150" s="87">
        <v>2124</v>
      </c>
      <c r="B150" s="87" t="str">
        <f>VLOOKUP(A150,[2]Sheet2!A$1:B$186,2,FALSE)</f>
        <v>Yes - new site submission</v>
      </c>
      <c r="C150" s="87" t="s">
        <v>360</v>
      </c>
      <c r="D150" s="88" t="str">
        <f>VLOOKUP(A150,'[2]2011 New Sites - sources'!A$2:C$137,3,FALSE)</f>
        <v>WBC</v>
      </c>
      <c r="E150" s="87" t="s">
        <v>1046</v>
      </c>
      <c r="F150" s="87"/>
      <c r="G150" s="87" t="s">
        <v>984</v>
      </c>
      <c r="H150" s="87" t="s">
        <v>150</v>
      </c>
      <c r="I150" s="87" t="s">
        <v>1047</v>
      </c>
      <c r="J150" s="87">
        <v>0</v>
      </c>
      <c r="K150" s="87">
        <v>485618.83</v>
      </c>
      <c r="L150" s="87">
        <v>262549.45</v>
      </c>
      <c r="M150" s="87" t="s">
        <v>1048</v>
      </c>
      <c r="N150" s="68">
        <f>VLOOKUP(A150,'[3]FU Type'!A$2:B$680,2,FALSE)</f>
        <v>2124</v>
      </c>
      <c r="O150" s="69">
        <f>VLOOKUP(A150,'[3]186'!A$2:A$187,1,FALSE)</f>
        <v>2124</v>
      </c>
      <c r="P150" s="68">
        <f>VLOOKUP(A150,'[3]AREAS FINAL'!A$2:B$725,2,FALSE)</f>
        <v>10.071099999999999</v>
      </c>
      <c r="Q150" s="89">
        <v>25.720670999999999</v>
      </c>
      <c r="R150" s="90">
        <v>1</v>
      </c>
      <c r="S150" s="87">
        <f t="shared" si="17"/>
        <v>10.071099999999999</v>
      </c>
      <c r="T150" s="94">
        <v>0.5</v>
      </c>
      <c r="U150" s="87">
        <f t="shared" si="18"/>
        <v>5.0355499999999997</v>
      </c>
      <c r="V150" s="87" t="s">
        <v>758</v>
      </c>
      <c r="W150" s="90">
        <v>0.5</v>
      </c>
      <c r="X150" s="87">
        <f t="shared" si="19"/>
        <v>2.5177749999999999</v>
      </c>
      <c r="Y150" s="68">
        <f>VLOOKUP(A150,'[3]DENSITY FINAL'!A$2:B$725,2,FALSE)</f>
        <v>35</v>
      </c>
      <c r="Z150" s="91">
        <f t="shared" si="20"/>
        <v>88.122124999999997</v>
      </c>
      <c r="AA150" s="74">
        <f t="shared" si="23"/>
        <v>88.122124999999997</v>
      </c>
      <c r="AB150" s="75"/>
      <c r="AC150" s="75"/>
      <c r="AD150" s="75"/>
      <c r="AE150" s="76" t="s">
        <v>677</v>
      </c>
      <c r="AF150" s="87"/>
      <c r="AG150" s="77">
        <f>VLOOKUP(A150,'[2]final categories'!A$4:B$682,2,FALSE)</f>
        <v>2</v>
      </c>
      <c r="CB150" s="95"/>
      <c r="CC150" s="95"/>
      <c r="CL150" s="96"/>
      <c r="CM150" s="96"/>
      <c r="CW150" s="97"/>
      <c r="CY150" s="98"/>
      <c r="DC150" s="97"/>
      <c r="DG150" s="99"/>
      <c r="FE150" s="95"/>
      <c r="FF150" s="95"/>
      <c r="FO150" s="96"/>
      <c r="FP150" s="96"/>
      <c r="FZ150" s="97"/>
      <c r="GB150" s="98"/>
      <c r="GF150" s="97"/>
      <c r="GJ150" s="99"/>
    </row>
    <row r="151" spans="1:192" ht="18.75" hidden="1" x14ac:dyDescent="0.3">
      <c r="A151" s="87">
        <v>2125</v>
      </c>
      <c r="B151" s="87" t="str">
        <f>VLOOKUP(A151,[2]Sheet2!A$1:B$186,2,FALSE)</f>
        <v>Yes - new site submission</v>
      </c>
      <c r="C151" s="87" t="s">
        <v>360</v>
      </c>
      <c r="D151" s="88" t="str">
        <f>VLOOKUP(A151,'[2]2011 New Sites - sources'!A$2:C$137,3,FALSE)</f>
        <v>WBC</v>
      </c>
      <c r="E151" s="87" t="s">
        <v>1049</v>
      </c>
      <c r="F151" s="87"/>
      <c r="G151" s="87" t="s">
        <v>984</v>
      </c>
      <c r="H151" s="87" t="s">
        <v>150</v>
      </c>
      <c r="I151" s="87" t="s">
        <v>1050</v>
      </c>
      <c r="J151" s="87">
        <v>3.35</v>
      </c>
      <c r="K151" s="87">
        <v>484256.06</v>
      </c>
      <c r="L151" s="87">
        <v>265098.74</v>
      </c>
      <c r="M151" s="87" t="s">
        <v>1051</v>
      </c>
      <c r="N151" s="68">
        <f>VLOOKUP(A151,'[3]FU Type'!A$2:B$680,2,FALSE)</f>
        <v>2125</v>
      </c>
      <c r="O151" s="69">
        <f>VLOOKUP(A151,'[3]186'!A$2:A$187,1,FALSE)</f>
        <v>2125</v>
      </c>
      <c r="P151" s="68">
        <f>VLOOKUP(A151,'[3]AREAS FINAL'!A$2:B$725,2,FALSE)</f>
        <v>33.141199999999998</v>
      </c>
      <c r="Q151" s="89">
        <v>23.168775</v>
      </c>
      <c r="R151" s="90">
        <v>1</v>
      </c>
      <c r="S151" s="87">
        <f t="shared" si="17"/>
        <v>33.141199999999998</v>
      </c>
      <c r="T151" s="94">
        <v>0.5</v>
      </c>
      <c r="U151" s="87">
        <f t="shared" si="18"/>
        <v>16.570599999999999</v>
      </c>
      <c r="V151" s="87" t="str">
        <f>VLOOKUP(A151,'[7]visited sites'!$D$2:$AP$44,39,FALSE)</f>
        <v>mixed use</v>
      </c>
      <c r="W151" s="90">
        <v>0.5</v>
      </c>
      <c r="X151" s="87">
        <f t="shared" si="19"/>
        <v>8.2852999999999994</v>
      </c>
      <c r="Y151" s="68">
        <f>VLOOKUP(A151,'[3]DENSITY FINAL'!A$2:B$725,2,FALSE)</f>
        <v>35</v>
      </c>
      <c r="Z151" s="91">
        <f t="shared" si="20"/>
        <v>289.9855</v>
      </c>
      <c r="AA151" s="74">
        <f t="shared" si="23"/>
        <v>289.9855</v>
      </c>
      <c r="AB151" s="75"/>
      <c r="AC151" s="75"/>
      <c r="AD151" s="75"/>
      <c r="AE151" s="76" t="s">
        <v>677</v>
      </c>
      <c r="AF151" s="87"/>
      <c r="AG151" s="77">
        <f>VLOOKUP(A151,'[2]final categories'!A$4:B$682,2,FALSE)</f>
        <v>2</v>
      </c>
      <c r="CB151" s="95"/>
      <c r="CC151" s="95"/>
      <c r="CL151" s="96"/>
      <c r="CM151" s="96"/>
      <c r="CW151" s="97"/>
      <c r="CY151" s="98"/>
      <c r="DC151" s="97"/>
      <c r="DG151" s="99"/>
      <c r="FE151" s="95"/>
      <c r="FF151" s="95"/>
      <c r="FO151" s="96"/>
      <c r="FP151" s="96"/>
      <c r="FZ151" s="97"/>
      <c r="GB151" s="98"/>
      <c r="GF151" s="97"/>
      <c r="GJ151" s="99"/>
    </row>
    <row r="152" spans="1:192" ht="18.75" hidden="1" x14ac:dyDescent="0.3">
      <c r="A152" s="87">
        <v>2127</v>
      </c>
      <c r="B152" s="87" t="str">
        <f>VLOOKUP(A152,[2]Sheet2!A$1:B$186,2,FALSE)</f>
        <v>Yes - new site submission</v>
      </c>
      <c r="C152" s="87" t="s">
        <v>360</v>
      </c>
      <c r="D152" s="88" t="str">
        <f>VLOOKUP(A152,'[2]2011 New Sites - sources'!A$2:C$137,3,FALSE)</f>
        <v>WBC</v>
      </c>
      <c r="E152" s="87" t="s">
        <v>1052</v>
      </c>
      <c r="F152" s="87"/>
      <c r="G152" s="87" t="s">
        <v>984</v>
      </c>
      <c r="H152" s="87" t="s">
        <v>150</v>
      </c>
      <c r="I152" s="87" t="s">
        <v>1053</v>
      </c>
      <c r="J152" s="87">
        <v>2.95</v>
      </c>
      <c r="K152" s="87">
        <v>486088.03</v>
      </c>
      <c r="L152" s="87">
        <v>262653.13</v>
      </c>
      <c r="M152" s="87" t="s">
        <v>1054</v>
      </c>
      <c r="N152" s="68">
        <f>VLOOKUP(A152,'[3]FU Type'!A$2:B$680,2,FALSE)</f>
        <v>2127</v>
      </c>
      <c r="O152" s="69">
        <f>VLOOKUP(A152,'[3]186'!A$2:A$187,1,FALSE)</f>
        <v>2127</v>
      </c>
      <c r="P152" s="68">
        <f>VLOOKUP(A152,'[3]AREAS FINAL'!A$2:B$725,2,FALSE)</f>
        <v>15.6065</v>
      </c>
      <c r="Q152" s="89">
        <v>25.408904</v>
      </c>
      <c r="R152" s="90">
        <v>1</v>
      </c>
      <c r="S152" s="87">
        <f t="shared" si="17"/>
        <v>15.6065</v>
      </c>
      <c r="T152" s="94">
        <v>0.5</v>
      </c>
      <c r="U152" s="87">
        <f t="shared" si="18"/>
        <v>7.8032500000000002</v>
      </c>
      <c r="V152" s="87" t="s">
        <v>616</v>
      </c>
      <c r="W152" s="90">
        <v>0.5</v>
      </c>
      <c r="X152" s="87">
        <f t="shared" si="19"/>
        <v>3.9016250000000001</v>
      </c>
      <c r="Y152" s="68">
        <f>VLOOKUP(A152,'[3]DENSITY FINAL'!A$2:B$725,2,FALSE)</f>
        <v>35</v>
      </c>
      <c r="Z152" s="91">
        <f t="shared" si="20"/>
        <v>136.55687499999999</v>
      </c>
      <c r="AA152" s="74">
        <f t="shared" si="23"/>
        <v>136.55687499999999</v>
      </c>
      <c r="AB152" s="75"/>
      <c r="AC152" s="75"/>
      <c r="AD152" s="75"/>
      <c r="AE152" s="76" t="s">
        <v>677</v>
      </c>
      <c r="AF152" s="87"/>
      <c r="AG152" s="77">
        <f>VLOOKUP(A152,'[2]final categories'!A$4:B$682,2,FALSE)</f>
        <v>3</v>
      </c>
      <c r="CB152" s="95"/>
      <c r="CC152" s="95"/>
      <c r="CL152" s="96"/>
      <c r="CM152" s="96"/>
      <c r="CW152" s="97"/>
      <c r="CY152" s="98"/>
      <c r="DC152" s="97"/>
      <c r="DG152" s="99"/>
      <c r="FE152" s="95"/>
      <c r="FF152" s="95"/>
      <c r="FO152" s="96"/>
      <c r="FP152" s="96"/>
      <c r="FZ152" s="97"/>
      <c r="GB152" s="98"/>
      <c r="GF152" s="97"/>
      <c r="GJ152" s="99"/>
    </row>
    <row r="153" spans="1:192" ht="18.75" hidden="1" x14ac:dyDescent="0.3">
      <c r="A153" s="47">
        <v>2130</v>
      </c>
      <c r="B153" s="47" t="str">
        <f>VLOOKUP(A153,[2]Sheet2!A$1:B$186,2,FALSE)</f>
        <v>Yes - new site submission</v>
      </c>
      <c r="C153" s="20" t="s">
        <v>360</v>
      </c>
      <c r="D153" s="68" t="str">
        <f>VLOOKUP(A153,'[2]2011 New Sites - sources'!A$2:C$137,3,FALSE)</f>
        <v>ENC</v>
      </c>
      <c r="E153" s="20" t="s">
        <v>1055</v>
      </c>
      <c r="F153" s="20"/>
      <c r="G153" s="20" t="s">
        <v>117</v>
      </c>
      <c r="H153" s="20" t="s">
        <v>181</v>
      </c>
      <c r="I153" s="20" t="s">
        <v>1056</v>
      </c>
      <c r="J153" s="20">
        <v>2.4</v>
      </c>
      <c r="K153" s="20">
        <v>493377.58</v>
      </c>
      <c r="L153" s="20">
        <v>270042.81</v>
      </c>
      <c r="M153" s="20" t="s">
        <v>1057</v>
      </c>
      <c r="N153" s="68">
        <f>VLOOKUP(A153,'[3]FU Type'!A$2:B$680,2,FALSE)</f>
        <v>2130</v>
      </c>
      <c r="O153" s="69">
        <f>VLOOKUP(A153,'[3]186'!A$2:A$187,1,FALSE)</f>
        <v>2130</v>
      </c>
      <c r="P153" s="68">
        <f>VLOOKUP(A153,'[3]AREAS FINAL'!A$2:B$725,2,FALSE)</f>
        <v>3.4653200000000002</v>
      </c>
      <c r="Q153" s="39">
        <v>18.822199999999999</v>
      </c>
      <c r="R153" s="79">
        <v>1</v>
      </c>
      <c r="S153" s="20">
        <f t="shared" si="17"/>
        <v>3.4653200000000002</v>
      </c>
      <c r="T153" s="80">
        <v>0.75</v>
      </c>
      <c r="U153" s="20">
        <f t="shared" si="18"/>
        <v>2.5989900000000001</v>
      </c>
      <c r="V153" s="47" t="str">
        <f>VLOOKUP(A153,'[5]visited sites'!$D$3:$AP$53,39,FALSE)</f>
        <v>housing only</v>
      </c>
      <c r="W153" s="81">
        <v>1</v>
      </c>
      <c r="X153" s="20">
        <f t="shared" si="19"/>
        <v>2.5989900000000001</v>
      </c>
      <c r="Y153" s="68">
        <f>VLOOKUP(A153,'[3]DENSITY FINAL'!A$2:B$725,2,FALSE)</f>
        <v>60</v>
      </c>
      <c r="Z153" s="82">
        <f t="shared" si="20"/>
        <v>155.93940000000001</v>
      </c>
      <c r="AA153" s="74">
        <f t="shared" si="23"/>
        <v>155.93940000000001</v>
      </c>
      <c r="AB153" s="75"/>
      <c r="AC153" s="75"/>
      <c r="AD153" s="75"/>
      <c r="AE153" s="76"/>
      <c r="AF153" s="20"/>
      <c r="AG153" s="77">
        <f>VLOOKUP(A153,'[2]final categories'!A$4:B$682,2,FALSE)</f>
        <v>2</v>
      </c>
    </row>
    <row r="154" spans="1:192" ht="18.75" hidden="1" x14ac:dyDescent="0.3">
      <c r="A154" s="47">
        <v>2134</v>
      </c>
      <c r="B154" s="47" t="str">
        <f>VLOOKUP(A154,[2]Sheet2!A$1:B$186,2,FALSE)</f>
        <v>Yes - new site submission</v>
      </c>
      <c r="C154" s="20" t="s">
        <v>360</v>
      </c>
      <c r="D154" s="68" t="str">
        <f>VLOOKUP(A154,'[2]2011 New Sites - sources'!A$2:C$137,3,FALSE)</f>
        <v>ENC</v>
      </c>
      <c r="E154" s="20" t="s">
        <v>1058</v>
      </c>
      <c r="F154" s="20"/>
      <c r="G154" s="20" t="s">
        <v>665</v>
      </c>
      <c r="H154" s="20" t="s">
        <v>181</v>
      </c>
      <c r="I154" s="20" t="s">
        <v>1059</v>
      </c>
      <c r="J154" s="20">
        <v>2.95</v>
      </c>
      <c r="K154" s="20">
        <v>500291.64</v>
      </c>
      <c r="L154" s="20">
        <v>272555.75</v>
      </c>
      <c r="M154" s="20" t="s">
        <v>1060</v>
      </c>
      <c r="N154" s="68">
        <f>VLOOKUP(A154,'[3]FU Type'!A$2:B$680,2,FALSE)</f>
        <v>2134</v>
      </c>
      <c r="O154" s="69">
        <f>VLOOKUP(A154,'[3]186'!A$2:A$187,1,FALSE)</f>
        <v>2134</v>
      </c>
      <c r="P154" s="68">
        <f>VLOOKUP(A154,'[3]AREAS FINAL'!A$2:B$725,2,FALSE)</f>
        <v>7.1906499999999998</v>
      </c>
      <c r="Q154" s="39">
        <v>19.43581</v>
      </c>
      <c r="R154" s="79">
        <v>0.95</v>
      </c>
      <c r="S154" s="20">
        <f t="shared" si="17"/>
        <v>6.8311174999999995</v>
      </c>
      <c r="T154" s="71">
        <v>0.75</v>
      </c>
      <c r="U154" s="20">
        <f t="shared" si="18"/>
        <v>5.1233381250000001</v>
      </c>
      <c r="V154" s="47" t="str">
        <f>VLOOKUP(A154,'[5]visited sites'!$D$3:$AP$53,39,FALSE)</f>
        <v>mixed use</v>
      </c>
      <c r="W154" s="81">
        <v>0.3</v>
      </c>
      <c r="X154" s="20">
        <f t="shared" si="19"/>
        <v>1.5370014375000001</v>
      </c>
      <c r="Y154" s="68">
        <f>VLOOKUP(A154,'[3]DENSITY FINAL'!A$2:B$725,2,FALSE)</f>
        <v>35</v>
      </c>
      <c r="Z154" s="82">
        <f t="shared" si="20"/>
        <v>53.795050312500003</v>
      </c>
      <c r="AA154" s="74">
        <f t="shared" si="23"/>
        <v>53.795050312500003</v>
      </c>
      <c r="AB154" s="75"/>
      <c r="AC154" s="75"/>
      <c r="AD154" s="75"/>
      <c r="AE154" s="76"/>
      <c r="AF154" s="20"/>
      <c r="AG154" s="77">
        <f>VLOOKUP(A154,'[2]final categories'!A$4:B$682,2,FALSE)</f>
        <v>2</v>
      </c>
    </row>
    <row r="155" spans="1:192" ht="18.75" hidden="1" x14ac:dyDescent="0.3">
      <c r="A155" s="47">
        <v>2135</v>
      </c>
      <c r="B155" s="47" t="str">
        <f>VLOOKUP(A155,[2]Sheet2!A$1:B$186,2,FALSE)</f>
        <v>Yes - new site submission</v>
      </c>
      <c r="C155" s="20" t="s">
        <v>360</v>
      </c>
      <c r="D155" s="68" t="str">
        <f>VLOOKUP(A155,'[2]2011 New Sites - sources'!A$2:C$137,3,FALSE)</f>
        <v>ENC</v>
      </c>
      <c r="E155" s="20" t="s">
        <v>1061</v>
      </c>
      <c r="F155" s="20" t="s">
        <v>1062</v>
      </c>
      <c r="G155" s="20" t="s">
        <v>665</v>
      </c>
      <c r="H155" s="20" t="s">
        <v>181</v>
      </c>
      <c r="I155" s="20" t="s">
        <v>1063</v>
      </c>
      <c r="J155" s="20">
        <v>2.75</v>
      </c>
      <c r="K155" s="20">
        <v>499646.83</v>
      </c>
      <c r="L155" s="20">
        <v>274137.02</v>
      </c>
      <c r="M155" s="20" t="s">
        <v>1064</v>
      </c>
      <c r="N155" s="68">
        <f>VLOOKUP(A155,'[3]FU Type'!A$2:B$680,2,FALSE)</f>
        <v>2135</v>
      </c>
      <c r="O155" s="69">
        <f>VLOOKUP(A155,'[3]186'!A$2:A$187,1,FALSE)</f>
        <v>2135</v>
      </c>
      <c r="P155" s="68">
        <f>VLOOKUP(A155,'[3]AREAS FINAL'!A$2:B$725,2,FALSE)</f>
        <v>78.259500000000003</v>
      </c>
      <c r="Q155" s="39">
        <v>17.813801000000002</v>
      </c>
      <c r="R155" s="79">
        <v>0.85</v>
      </c>
      <c r="S155" s="20">
        <f t="shared" si="17"/>
        <v>66.520574999999994</v>
      </c>
      <c r="T155" s="80">
        <v>0.5</v>
      </c>
      <c r="U155" s="20">
        <f t="shared" si="18"/>
        <v>33.260287499999997</v>
      </c>
      <c r="V155" s="47" t="str">
        <f>VLOOKUP(A155,'[5]visited sites'!$D$3:$AP$53,39,FALSE)</f>
        <v>mixed use</v>
      </c>
      <c r="W155" s="81">
        <v>0.6</v>
      </c>
      <c r="X155" s="20">
        <f t="shared" si="19"/>
        <v>19.956172499999997</v>
      </c>
      <c r="Y155" s="68">
        <f>VLOOKUP(A155,'[3]DENSITY FINAL'!A$2:B$725,2,FALSE)</f>
        <v>35</v>
      </c>
      <c r="Z155" s="82">
        <f t="shared" si="20"/>
        <v>698.46603749999986</v>
      </c>
      <c r="AA155" s="74">
        <f t="shared" si="23"/>
        <v>698.46603749999986</v>
      </c>
      <c r="AB155" s="75"/>
      <c r="AC155" s="75"/>
      <c r="AD155" s="75"/>
      <c r="AE155" s="76"/>
      <c r="AF155" s="20"/>
      <c r="AG155" s="77">
        <f>VLOOKUP(A155,'[2]final categories'!A$4:B$682,2,FALSE)</f>
        <v>3</v>
      </c>
    </row>
    <row r="156" spans="1:192" ht="18.75" hidden="1" x14ac:dyDescent="0.3">
      <c r="A156" s="47">
        <v>2136</v>
      </c>
      <c r="B156" s="47" t="str">
        <f>VLOOKUP(A156,[2]Sheet2!A$1:B$186,2,FALSE)</f>
        <v>New site submission 2011</v>
      </c>
      <c r="C156" s="20" t="s">
        <v>360</v>
      </c>
      <c r="D156" s="68" t="str">
        <f>VLOOKUP(A156,'[2]2011 New Sites - sources'!A$2:C$137,3,FALSE)</f>
        <v>ENC</v>
      </c>
      <c r="E156" s="20" t="s">
        <v>1065</v>
      </c>
      <c r="F156" s="20" t="s">
        <v>1062</v>
      </c>
      <c r="G156" s="20" t="s">
        <v>665</v>
      </c>
      <c r="H156" s="20" t="s">
        <v>181</v>
      </c>
      <c r="I156" s="20" t="s">
        <v>1066</v>
      </c>
      <c r="J156" s="20">
        <v>2.75</v>
      </c>
      <c r="K156" s="20">
        <v>500175.2</v>
      </c>
      <c r="L156" s="20">
        <v>273485.94</v>
      </c>
      <c r="M156" s="20" t="s">
        <v>1067</v>
      </c>
      <c r="N156" s="68"/>
      <c r="O156" s="69">
        <f>VLOOKUP(A156,'[3]186'!A$2:A$187,1,FALSE)</f>
        <v>2136</v>
      </c>
      <c r="P156" s="68">
        <f>VLOOKUP(A156,'[3]AREAS FINAL'!A$2:B$725,2,FALSE)</f>
        <v>16.152999999999999</v>
      </c>
      <c r="Q156" s="39">
        <v>18.464112</v>
      </c>
      <c r="R156" s="79">
        <v>1</v>
      </c>
      <c r="S156" s="20">
        <f t="shared" si="17"/>
        <v>16.152999999999999</v>
      </c>
      <c r="T156" s="80">
        <v>0.5</v>
      </c>
      <c r="U156" s="20">
        <f t="shared" si="18"/>
        <v>8.0764999999999993</v>
      </c>
      <c r="V156" s="47" t="str">
        <f>VLOOKUP(A156,'[5]visited sites'!$D$3:$AP$53,39,FALSE)</f>
        <v>mixed use -  310 dwellings</v>
      </c>
      <c r="W156" s="81">
        <v>0.85</v>
      </c>
      <c r="X156" s="20">
        <f t="shared" si="19"/>
        <v>6.8650249999999993</v>
      </c>
      <c r="Y156" s="68">
        <f>VLOOKUP(A156,'[3]DENSITY FINAL'!A$2:B$725,2,FALSE)</f>
        <v>35</v>
      </c>
      <c r="Z156" s="82">
        <f t="shared" si="20"/>
        <v>240.27587499999998</v>
      </c>
      <c r="AA156" s="74">
        <f t="shared" si="23"/>
        <v>240.27587499999998</v>
      </c>
      <c r="AB156" s="75"/>
      <c r="AC156" s="75"/>
      <c r="AD156" s="75"/>
      <c r="AE156" s="76"/>
      <c r="AF156" s="20"/>
      <c r="AG156" s="77">
        <f>VLOOKUP(A156,'[2]final categories'!A$4:B$682,2,FALSE)</f>
        <v>2</v>
      </c>
    </row>
    <row r="157" spans="1:192" ht="18.75" hidden="1" x14ac:dyDescent="0.3">
      <c r="A157" s="47">
        <v>2137</v>
      </c>
      <c r="B157" s="47" t="str">
        <f>VLOOKUP(A157,[2]Sheet2!A$1:B$186,2,FALSE)</f>
        <v>Yes - new site submission</v>
      </c>
      <c r="C157" s="20" t="s">
        <v>360</v>
      </c>
      <c r="D157" s="68" t="str">
        <f>VLOOKUP(A157,'[2]2011 New Sites - sources'!A$2:C$137,3,FALSE)</f>
        <v>ENC</v>
      </c>
      <c r="E157" s="20" t="s">
        <v>1068</v>
      </c>
      <c r="F157" s="20" t="s">
        <v>1062</v>
      </c>
      <c r="G157" s="20" t="s">
        <v>665</v>
      </c>
      <c r="H157" s="20" t="s">
        <v>181</v>
      </c>
      <c r="I157" s="20" t="s">
        <v>1069</v>
      </c>
      <c r="J157" s="20">
        <v>2.95</v>
      </c>
      <c r="K157" s="20">
        <v>500501.36</v>
      </c>
      <c r="L157" s="20">
        <v>272880.98</v>
      </c>
      <c r="M157" s="20" t="s">
        <v>1070</v>
      </c>
      <c r="N157" s="68">
        <f>VLOOKUP(A157,'[3]FU Type'!A$2:B$680,2,FALSE)</f>
        <v>2137</v>
      </c>
      <c r="O157" s="69">
        <f>VLOOKUP(A157,'[3]186'!A$2:A$187,1,FALSE)</f>
        <v>2137</v>
      </c>
      <c r="P157" s="68">
        <f>VLOOKUP(A157,'[3]AREAS FINAL'!A$2:B$725,2,FALSE)</f>
        <v>18.0701</v>
      </c>
      <c r="Q157" s="39">
        <v>19.303037</v>
      </c>
      <c r="R157" s="79">
        <v>1</v>
      </c>
      <c r="S157" s="20">
        <f t="shared" si="17"/>
        <v>18.0701</v>
      </c>
      <c r="T157" s="71">
        <v>0.5</v>
      </c>
      <c r="U157" s="20">
        <f t="shared" si="18"/>
        <v>9.03505</v>
      </c>
      <c r="V157" s="47" t="str">
        <f>VLOOKUP(A157,'[5]visited sites'!$D$3:$AP$53,39,FALSE)</f>
        <v>housing only</v>
      </c>
      <c r="W157" s="81">
        <v>1</v>
      </c>
      <c r="X157" s="20">
        <f t="shared" si="19"/>
        <v>9.03505</v>
      </c>
      <c r="Y157" s="68">
        <f>VLOOKUP(A157,'[3]DENSITY FINAL'!A$2:B$725,2,FALSE)</f>
        <v>35</v>
      </c>
      <c r="Z157" s="82">
        <f t="shared" si="20"/>
        <v>316.22674999999998</v>
      </c>
      <c r="AA157" s="74">
        <f t="shared" si="23"/>
        <v>316.22674999999998</v>
      </c>
      <c r="AB157" s="75"/>
      <c r="AC157" s="75"/>
      <c r="AD157" s="75"/>
      <c r="AE157" s="76"/>
      <c r="AF157" s="20"/>
      <c r="AG157" s="77">
        <f>VLOOKUP(A157,'[2]final categories'!A$4:B$682,2,FALSE)</f>
        <v>2</v>
      </c>
    </row>
    <row r="158" spans="1:192" ht="18.75" hidden="1" x14ac:dyDescent="0.3">
      <c r="A158" s="87">
        <v>2139</v>
      </c>
      <c r="B158" s="87" t="str">
        <f>VLOOKUP(A158,[2]Sheet2!A$1:B$186,2,FALSE)</f>
        <v>Yes - new site submission</v>
      </c>
      <c r="C158" s="87" t="s">
        <v>360</v>
      </c>
      <c r="D158" s="88" t="str">
        <f>VLOOKUP(A158,'[2]2011 New Sites - sources'!A$2:C$137,3,FALSE)</f>
        <v>WBC</v>
      </c>
      <c r="E158" s="87" t="s">
        <v>1071</v>
      </c>
      <c r="F158" s="87"/>
      <c r="G158" s="87" t="s">
        <v>984</v>
      </c>
      <c r="H158" s="87" t="s">
        <v>150</v>
      </c>
      <c r="I158" s="87" t="s">
        <v>1072</v>
      </c>
      <c r="J158" s="87">
        <v>3.25</v>
      </c>
      <c r="K158" s="87">
        <v>485328.66</v>
      </c>
      <c r="L158" s="87">
        <v>263642.01</v>
      </c>
      <c r="M158" s="87" t="s">
        <v>1073</v>
      </c>
      <c r="N158" s="68"/>
      <c r="O158" s="69">
        <f>VLOOKUP(A158,'[3]186'!A$2:A$187,1,FALSE)</f>
        <v>2139</v>
      </c>
      <c r="P158" s="68">
        <f>VLOOKUP(A158,'[3]AREAS FINAL'!A$2:B$725,2,FALSE)</f>
        <v>0.12965399999999999</v>
      </c>
      <c r="Q158" s="89">
        <v>24.851523</v>
      </c>
      <c r="R158" s="90">
        <v>0.9</v>
      </c>
      <c r="S158" s="87">
        <f t="shared" si="17"/>
        <v>0.11668859999999999</v>
      </c>
      <c r="T158" s="80">
        <v>1</v>
      </c>
      <c r="U158" s="87">
        <f t="shared" si="18"/>
        <v>0.11668859999999999</v>
      </c>
      <c r="V158" s="87" t="s">
        <v>616</v>
      </c>
      <c r="W158" s="90">
        <v>1</v>
      </c>
      <c r="X158" s="87">
        <f t="shared" si="19"/>
        <v>0.11668859999999999</v>
      </c>
      <c r="Y158" s="68">
        <f>VLOOKUP(A158,'[3]DENSITY FINAL'!A$2:B$725,2,FALSE)</f>
        <v>35</v>
      </c>
      <c r="Z158" s="91">
        <f t="shared" si="20"/>
        <v>4.0841009999999995</v>
      </c>
      <c r="AA158" s="74">
        <f t="shared" si="23"/>
        <v>4.0841009999999995</v>
      </c>
      <c r="AB158" s="75"/>
      <c r="AC158" s="75"/>
      <c r="AD158" s="75"/>
      <c r="AE158" s="92" t="s">
        <v>1074</v>
      </c>
      <c r="AF158" s="87"/>
      <c r="AG158" s="77">
        <f>VLOOKUP(A158,'[2]final categories'!A$4:B$682,2,FALSE)</f>
        <v>3</v>
      </c>
      <c r="CB158" s="95"/>
      <c r="CC158" s="95"/>
      <c r="CL158" s="96"/>
      <c r="CM158" s="96"/>
      <c r="CW158" s="97"/>
      <c r="CY158" s="98"/>
      <c r="DC158" s="97"/>
      <c r="DG158" s="99"/>
      <c r="FE158" s="95"/>
      <c r="FF158" s="95"/>
      <c r="FO158" s="96"/>
      <c r="FP158" s="96"/>
      <c r="FZ158" s="97"/>
      <c r="GB158" s="98"/>
      <c r="GF158" s="97"/>
      <c r="GJ158" s="99"/>
    </row>
    <row r="159" spans="1:192" ht="18.75" hidden="1" x14ac:dyDescent="0.3">
      <c r="A159" s="47">
        <v>2142</v>
      </c>
      <c r="B159" s="47" t="str">
        <f>VLOOKUP(A159,[2]Sheet2!A$1:B$186,2,FALSE)</f>
        <v>Yes - new site submission</v>
      </c>
      <c r="C159" s="20" t="s">
        <v>360</v>
      </c>
      <c r="D159" s="68" t="str">
        <f>VLOOKUP(A159,'[2]2011 New Sites - sources'!A$2:C$137,3,FALSE)</f>
        <v>WBC</v>
      </c>
      <c r="E159" s="20" t="s">
        <v>1075</v>
      </c>
      <c r="F159" s="20"/>
      <c r="G159" s="20" t="s">
        <v>750</v>
      </c>
      <c r="H159" s="20" t="s">
        <v>150</v>
      </c>
      <c r="I159" s="20" t="s">
        <v>1076</v>
      </c>
      <c r="J159" s="20">
        <v>1.6</v>
      </c>
      <c r="K159" s="20">
        <v>488247.2</v>
      </c>
      <c r="L159" s="20">
        <v>265160.58</v>
      </c>
      <c r="M159" s="20" t="s">
        <v>1077</v>
      </c>
      <c r="N159" s="68">
        <f>VLOOKUP(A159,'[3]FU Type'!A$2:B$680,2,FALSE)</f>
        <v>2142</v>
      </c>
      <c r="O159" s="69">
        <f>VLOOKUP(A159,'[3]186'!A$2:A$187,1,FALSE)</f>
        <v>2142</v>
      </c>
      <c r="P159" s="68">
        <f>VLOOKUP(A159,'[3]AREAS FINAL'!A$2:B$725,2,FALSE)</f>
        <v>1.51074</v>
      </c>
      <c r="Q159" s="39">
        <v>23.044073999999998</v>
      </c>
      <c r="R159" s="79">
        <v>1</v>
      </c>
      <c r="S159" s="20">
        <f t="shared" si="17"/>
        <v>1.51074</v>
      </c>
      <c r="T159" s="71">
        <v>0.9</v>
      </c>
      <c r="U159" s="20">
        <f t="shared" si="18"/>
        <v>1.359666</v>
      </c>
      <c r="V159" s="47" t="str">
        <f>VLOOKUP(A159,'[7]visited sites'!$D$2:$AP$44,39,FALSE)</f>
        <v>housing only</v>
      </c>
      <c r="W159" s="81">
        <v>1</v>
      </c>
      <c r="X159" s="20">
        <f t="shared" si="19"/>
        <v>1.359666</v>
      </c>
      <c r="Y159" s="68">
        <f>VLOOKUP(A159,'[3]DENSITY FINAL'!A$2:B$725,2,FALSE)</f>
        <v>35</v>
      </c>
      <c r="Z159" s="82">
        <f t="shared" si="20"/>
        <v>47.58831</v>
      </c>
      <c r="AA159" s="74">
        <f t="shared" si="23"/>
        <v>47.58831</v>
      </c>
      <c r="AB159" s="75"/>
      <c r="AC159" s="75"/>
      <c r="AD159" s="75"/>
      <c r="AE159" s="76"/>
      <c r="AF159" s="20"/>
      <c r="AG159" s="77">
        <f>VLOOKUP(A159,'[2]final categories'!A$4:B$682,2,FALSE)</f>
        <v>1</v>
      </c>
    </row>
    <row r="160" spans="1:192" ht="18.75" hidden="1" x14ac:dyDescent="0.3">
      <c r="A160" s="87">
        <v>2144</v>
      </c>
      <c r="B160" s="87" t="str">
        <f>VLOOKUP(A160,[2]Sheet2!A$1:B$186,2,FALSE)</f>
        <v>No - not a SHLAA settlement site</v>
      </c>
      <c r="C160" s="87" t="s">
        <v>360</v>
      </c>
      <c r="D160" s="88" t="str">
        <f>VLOOKUP(A160,'[2]2011 New Sites - sources'!A$2:C$137,3,FALSE)</f>
        <v>CFS Agent</v>
      </c>
      <c r="E160" s="87" t="s">
        <v>1078</v>
      </c>
      <c r="F160" s="87" t="s">
        <v>1079</v>
      </c>
      <c r="G160" s="87" t="s">
        <v>1080</v>
      </c>
      <c r="H160" s="87" t="s">
        <v>150</v>
      </c>
      <c r="I160" s="87" t="s">
        <v>1081</v>
      </c>
      <c r="J160" s="87">
        <v>1.45</v>
      </c>
      <c r="K160" s="87">
        <v>486714.65</v>
      </c>
      <c r="L160" s="87">
        <v>271497.92</v>
      </c>
      <c r="M160" s="87" t="s">
        <v>1082</v>
      </c>
      <c r="N160" s="68"/>
      <c r="O160" s="69">
        <f>VLOOKUP(A160,'[3]186'!A$2:A$187,1,FALSE)</f>
        <v>2144</v>
      </c>
      <c r="P160" s="68">
        <f>VLOOKUP(A160,'[3]AREAS FINAL'!A$2:B$725,2,FALSE)</f>
        <v>0.40885100000000002</v>
      </c>
      <c r="Q160" s="89">
        <v>16.873317</v>
      </c>
      <c r="R160" s="90">
        <v>1</v>
      </c>
      <c r="S160" s="87">
        <f t="shared" si="17"/>
        <v>0.40885100000000002</v>
      </c>
      <c r="T160" s="80">
        <v>0.9</v>
      </c>
      <c r="U160" s="87">
        <f t="shared" si="18"/>
        <v>0.36796590000000001</v>
      </c>
      <c r="V160" s="87" t="s">
        <v>616</v>
      </c>
      <c r="W160" s="90">
        <v>1</v>
      </c>
      <c r="X160" s="87">
        <f t="shared" si="19"/>
        <v>0.36796590000000001</v>
      </c>
      <c r="Y160" s="68">
        <f>VLOOKUP(A160,'[3]DENSITY FINAL'!A$2:B$725,2,FALSE)</f>
        <v>35</v>
      </c>
      <c r="Z160" s="113">
        <f t="shared" si="20"/>
        <v>12.8788065</v>
      </c>
      <c r="AA160" s="114">
        <f>Z160</f>
        <v>12.8788065</v>
      </c>
      <c r="AB160" s="115" t="s">
        <v>937</v>
      </c>
      <c r="AC160" s="115" t="s">
        <v>1083</v>
      </c>
      <c r="AD160" s="75" t="s">
        <v>737</v>
      </c>
      <c r="AE160" s="76" t="s">
        <v>677</v>
      </c>
      <c r="AF160" s="87" t="s">
        <v>940</v>
      </c>
      <c r="AG160" s="77">
        <f>VLOOKUP(A160,'[2]final categories'!A$4:B$682,2,FALSE)</f>
        <v>1</v>
      </c>
      <c r="AH160" s="78" t="s">
        <v>740</v>
      </c>
      <c r="CB160" s="95"/>
      <c r="CC160" s="95"/>
      <c r="CL160" s="96"/>
      <c r="CM160" s="96"/>
      <c r="CW160" s="97"/>
      <c r="CY160" s="98"/>
      <c r="DC160" s="97"/>
      <c r="DG160" s="99"/>
      <c r="FE160" s="95"/>
      <c r="FF160" s="95"/>
      <c r="FO160" s="96"/>
      <c r="FP160" s="96"/>
      <c r="FZ160" s="97"/>
      <c r="GB160" s="98"/>
      <c r="GF160" s="97"/>
      <c r="GJ160" s="99"/>
    </row>
    <row r="161" spans="1:192" ht="18.75" hidden="1" x14ac:dyDescent="0.3">
      <c r="A161" s="47">
        <v>2146</v>
      </c>
      <c r="B161" s="47" t="str">
        <f>VLOOKUP(A161,[2]Sheet2!A$1:B$186,2,FALSE)</f>
        <v>Yes - new site submission</v>
      </c>
      <c r="C161" s="20" t="s">
        <v>360</v>
      </c>
      <c r="D161" s="68" t="str">
        <f>VLOOKUP(A161,'[2]2011 New Sites - sources'!A$2:C$137,3,FALSE)</f>
        <v>WBC</v>
      </c>
      <c r="E161" s="20" t="s">
        <v>1084</v>
      </c>
      <c r="F161" s="20"/>
      <c r="G161" s="20" t="s">
        <v>1021</v>
      </c>
      <c r="H161" s="20" t="s">
        <v>150</v>
      </c>
      <c r="I161" s="20" t="s">
        <v>1085</v>
      </c>
      <c r="J161" s="20">
        <v>2.75</v>
      </c>
      <c r="K161" s="20">
        <v>491550.9</v>
      </c>
      <c r="L161" s="20">
        <v>272134.40000000002</v>
      </c>
      <c r="M161" s="20" t="s">
        <v>1086</v>
      </c>
      <c r="N161" s="68"/>
      <c r="O161" s="69">
        <f>VLOOKUP(A161,'[3]186'!A$2:A$187,1,FALSE)</f>
        <v>2146</v>
      </c>
      <c r="P161" s="68">
        <f>VLOOKUP(A161,'[3]AREAS FINAL'!A$2:B$725,2,FALSE)</f>
        <v>0.24760799999999999</v>
      </c>
      <c r="Q161" s="39">
        <v>16.456066</v>
      </c>
      <c r="R161" s="79">
        <v>1</v>
      </c>
      <c r="S161" s="20">
        <f t="shared" si="17"/>
        <v>0.24760799999999999</v>
      </c>
      <c r="T161" s="80">
        <v>1</v>
      </c>
      <c r="U161" s="20">
        <f t="shared" si="18"/>
        <v>0.24760799999999999</v>
      </c>
      <c r="V161" s="47" t="str">
        <f>VLOOKUP(A161,'[7]visited sites'!$D$2:$AP$44,39,FALSE)</f>
        <v>housing only</v>
      </c>
      <c r="W161" s="81">
        <v>1</v>
      </c>
      <c r="X161" s="20">
        <f t="shared" si="19"/>
        <v>0.24760799999999999</v>
      </c>
      <c r="Y161" s="68">
        <f>VLOOKUP(A161,'[3]DENSITY FINAL'!A$2:B$725,2,FALSE)</f>
        <v>35</v>
      </c>
      <c r="Z161" s="82">
        <f t="shared" si="20"/>
        <v>8.6662800000000004</v>
      </c>
      <c r="AA161" s="74">
        <f t="shared" si="23"/>
        <v>8.6662800000000004</v>
      </c>
      <c r="AB161" s="75"/>
      <c r="AC161" s="75"/>
      <c r="AD161" s="75"/>
      <c r="AE161" s="76"/>
      <c r="AF161" s="20"/>
      <c r="AG161" s="77">
        <f>VLOOKUP(A161,'[2]final categories'!A$4:B$682,2,FALSE)</f>
        <v>1</v>
      </c>
    </row>
    <row r="162" spans="1:192" ht="18.75" hidden="1" x14ac:dyDescent="0.3">
      <c r="A162" s="47">
        <v>2147</v>
      </c>
      <c r="B162" s="47" t="str">
        <f>VLOOKUP(A162,[2]Sheet2!A$1:B$186,2,FALSE)</f>
        <v>Yes - new site submission</v>
      </c>
      <c r="C162" s="20" t="s">
        <v>360</v>
      </c>
      <c r="D162" s="68" t="str">
        <f>VLOOKUP(A162,'[2]2011 New Sites - sources'!A$2:C$137,3,FALSE)</f>
        <v>WBC</v>
      </c>
      <c r="E162" s="20" t="s">
        <v>1087</v>
      </c>
      <c r="F162" s="20"/>
      <c r="G162" s="20" t="s">
        <v>720</v>
      </c>
      <c r="H162" s="20" t="s">
        <v>150</v>
      </c>
      <c r="I162" s="20" t="s">
        <v>1088</v>
      </c>
      <c r="J162" s="20">
        <v>2.95</v>
      </c>
      <c r="K162" s="20">
        <v>492392.1</v>
      </c>
      <c r="L162" s="20">
        <v>266391</v>
      </c>
      <c r="M162" s="20" t="s">
        <v>1089</v>
      </c>
      <c r="N162" s="68">
        <f>VLOOKUP(A162,'[3]FU Type'!A$2:B$680,2,FALSE)</f>
        <v>2147</v>
      </c>
      <c r="O162" s="69">
        <f>VLOOKUP(A162,'[3]186'!A$2:A$187,1,FALSE)</f>
        <v>2147</v>
      </c>
      <c r="P162" s="68">
        <f>VLOOKUP(A162,'[3]AREAS FINAL'!A$2:B$725,2,FALSE)</f>
        <v>4.2831700000000001</v>
      </c>
      <c r="Q162" s="39">
        <v>22.156303999999999</v>
      </c>
      <c r="R162" s="79">
        <v>1</v>
      </c>
      <c r="S162" s="20">
        <f t="shared" si="17"/>
        <v>4.2831700000000001</v>
      </c>
      <c r="T162" s="80">
        <v>0.75</v>
      </c>
      <c r="U162" s="20">
        <f t="shared" si="18"/>
        <v>3.2123775000000001</v>
      </c>
      <c r="V162" s="47" t="str">
        <f>VLOOKUP(A162,'[7]visited sites'!$D$2:$AP$44,39,FALSE)</f>
        <v>housing only</v>
      </c>
      <c r="W162" s="81">
        <v>1</v>
      </c>
      <c r="X162" s="20">
        <f t="shared" si="19"/>
        <v>3.2123775000000001</v>
      </c>
      <c r="Y162" s="68">
        <f>VLOOKUP(A162,'[3]DENSITY FINAL'!A$2:B$725,2,FALSE)</f>
        <v>50</v>
      </c>
      <c r="Z162" s="82">
        <f t="shared" si="20"/>
        <v>160.618875</v>
      </c>
      <c r="AA162" s="74">
        <f t="shared" si="23"/>
        <v>160.618875</v>
      </c>
      <c r="AB162" s="75"/>
      <c r="AC162" s="75"/>
      <c r="AD162" s="75"/>
      <c r="AE162" s="76"/>
      <c r="AF162" s="20"/>
      <c r="AG162" s="77">
        <f>VLOOKUP(A162,'[2]final categories'!A$4:B$682,2,FALSE)</f>
        <v>2</v>
      </c>
    </row>
    <row r="163" spans="1:192" ht="18.75" hidden="1" x14ac:dyDescent="0.3">
      <c r="A163" s="47">
        <v>2153</v>
      </c>
      <c r="B163" s="47" t="str">
        <f>VLOOKUP(A163,[2]Sheet2!A$1:B$186,2,FALSE)</f>
        <v>Delete 2011 (ASSESS BUT DO NOT PUT INTO FINAL SHLAA)</v>
      </c>
      <c r="C163" s="20" t="s">
        <v>360</v>
      </c>
      <c r="D163" s="68" t="str">
        <f>VLOOKUP(A163,'[2]2011 New Sites - sources'!A$2:C$137,3,FALSE)</f>
        <v>WBC</v>
      </c>
      <c r="E163" s="20" t="s">
        <v>1090</v>
      </c>
      <c r="F163" s="20"/>
      <c r="G163" s="20" t="s">
        <v>150</v>
      </c>
      <c r="H163" s="20" t="s">
        <v>150</v>
      </c>
      <c r="I163" s="20" t="s">
        <v>1091</v>
      </c>
      <c r="J163" s="20">
        <v>3.1</v>
      </c>
      <c r="K163" s="20">
        <v>489636.93</v>
      </c>
      <c r="L163" s="20">
        <v>269218.87</v>
      </c>
      <c r="M163" s="20" t="s">
        <v>1092</v>
      </c>
      <c r="N163" s="68"/>
      <c r="O163" s="69">
        <f>VLOOKUP(A163,'[3]186'!A$2:A$187,1,FALSE)</f>
        <v>2153</v>
      </c>
      <c r="P163" s="68">
        <f>VLOOKUP(A163,'[3]AREAS FINAL'!A$2:B$725,2,FALSE)</f>
        <v>0.33461600000000002</v>
      </c>
      <c r="Q163" s="39">
        <v>19.128584</v>
      </c>
      <c r="R163" s="79">
        <v>1</v>
      </c>
      <c r="S163" s="20">
        <f t="shared" si="17"/>
        <v>0.33461600000000002</v>
      </c>
      <c r="T163" s="71">
        <v>1</v>
      </c>
      <c r="U163" s="20">
        <f t="shared" si="18"/>
        <v>0.33461600000000002</v>
      </c>
      <c r="V163" s="47" t="str">
        <f>VLOOKUP(A163,'[7]visited sites'!$D$2:$AP$44,39,FALSE)</f>
        <v>housing only</v>
      </c>
      <c r="W163" s="81">
        <v>1</v>
      </c>
      <c r="X163" s="20">
        <f t="shared" si="19"/>
        <v>0.33461600000000002</v>
      </c>
      <c r="Y163" s="68">
        <f>VLOOKUP(A163,'[3]DENSITY FINAL'!A$2:B$725,2,FALSE)</f>
        <v>50</v>
      </c>
      <c r="Z163" s="82">
        <f t="shared" si="20"/>
        <v>16.730800000000002</v>
      </c>
      <c r="AA163" s="74">
        <f t="shared" si="23"/>
        <v>16.730800000000002</v>
      </c>
      <c r="AB163" s="75"/>
      <c r="AC163" s="75"/>
      <c r="AD163" s="75"/>
      <c r="AE163" s="76"/>
      <c r="AF163" s="20"/>
      <c r="AG163" s="77">
        <f>VLOOKUP(A163,'[2]final categories'!A$4:B$682,2,FALSE)</f>
        <v>1</v>
      </c>
    </row>
    <row r="164" spans="1:192" ht="18.75" hidden="1" x14ac:dyDescent="0.3">
      <c r="A164" s="47">
        <v>2155</v>
      </c>
      <c r="B164" s="47" t="str">
        <f>VLOOKUP(A164,[2]Sheet2!A$1:B$186,2,FALSE)</f>
        <v>Yes - new site submission</v>
      </c>
      <c r="C164" s="20" t="s">
        <v>360</v>
      </c>
      <c r="D164" s="68" t="str">
        <f>VLOOKUP(A164,'[2]2011 New Sites - sources'!A$2:C$137,3,FALSE)</f>
        <v>WBC</v>
      </c>
      <c r="E164" s="20" t="s">
        <v>1093</v>
      </c>
      <c r="F164" s="20"/>
      <c r="G164" s="20" t="s">
        <v>150</v>
      </c>
      <c r="H164" s="20" t="s">
        <v>150</v>
      </c>
      <c r="I164" s="20" t="s">
        <v>1094</v>
      </c>
      <c r="J164" s="20">
        <v>3.3</v>
      </c>
      <c r="K164" s="20">
        <v>488786.61</v>
      </c>
      <c r="L164" s="20">
        <v>266518.56</v>
      </c>
      <c r="M164" s="20" t="s">
        <v>1095</v>
      </c>
      <c r="N164" s="68">
        <f>VLOOKUP(A164,'[3]FU Type'!A$2:B$680,2,FALSE)</f>
        <v>2155</v>
      </c>
      <c r="O164" s="69">
        <f>VLOOKUP(A164,'[3]186'!A$2:A$187,1,FALSE)</f>
        <v>2155</v>
      </c>
      <c r="P164" s="68">
        <f>VLOOKUP(A164,'[3]AREAS FINAL'!A$2:B$725,2,FALSE)</f>
        <v>0.71265800000000001</v>
      </c>
      <c r="Q164" s="39">
        <v>21.741833</v>
      </c>
      <c r="R164" s="79">
        <v>0.9</v>
      </c>
      <c r="S164" s="20">
        <f t="shared" si="17"/>
        <v>0.64139220000000008</v>
      </c>
      <c r="T164" s="71">
        <v>0.9</v>
      </c>
      <c r="U164" s="20">
        <f t="shared" si="18"/>
        <v>0.57725298000000014</v>
      </c>
      <c r="V164" s="47" t="str">
        <f>VLOOKUP(A164,'[7]visited sites'!$D$2:$AP$44,39,FALSE)</f>
        <v>housing only</v>
      </c>
      <c r="W164" s="81">
        <v>1</v>
      </c>
      <c r="X164" s="20">
        <f t="shared" si="19"/>
        <v>0.57725298000000014</v>
      </c>
      <c r="Y164" s="68">
        <f>VLOOKUP(A164,'[3]DENSITY FINAL'!A$2:B$725,2,FALSE)</f>
        <v>35</v>
      </c>
      <c r="Z164" s="82">
        <f t="shared" si="20"/>
        <v>20.203854300000003</v>
      </c>
      <c r="AA164" s="74">
        <f t="shared" si="23"/>
        <v>20.203854300000003</v>
      </c>
      <c r="AB164" s="75"/>
      <c r="AC164" s="75"/>
      <c r="AD164" s="75"/>
      <c r="AE164" s="76"/>
      <c r="AF164" s="20"/>
      <c r="AG164" s="77">
        <f>VLOOKUP(A164,'[2]final categories'!A$4:B$682,2,FALSE)</f>
        <v>1</v>
      </c>
    </row>
    <row r="165" spans="1:192" ht="18.75" hidden="1" x14ac:dyDescent="0.3">
      <c r="A165" s="87">
        <v>2156</v>
      </c>
      <c r="B165" s="87" t="str">
        <f>VLOOKUP(A165,[2]Sheet2!A$1:B$186,2,FALSE)</f>
        <v>Yes - factual update 2011 (replot and reassess)</v>
      </c>
      <c r="C165" s="87" t="s">
        <v>360</v>
      </c>
      <c r="D165" s="88" t="str">
        <f>VLOOKUP(A165,'[2]2011 New Sites - sources'!A$2:C$137,3,FALSE)</f>
        <v>WBC</v>
      </c>
      <c r="E165" s="87" t="s">
        <v>1096</v>
      </c>
      <c r="F165" s="87"/>
      <c r="G165" s="87" t="s">
        <v>150</v>
      </c>
      <c r="H165" s="87" t="s">
        <v>150</v>
      </c>
      <c r="I165" s="87" t="s">
        <v>1097</v>
      </c>
      <c r="J165" s="87">
        <v>3.25</v>
      </c>
      <c r="K165" s="87">
        <v>489926.23</v>
      </c>
      <c r="L165" s="87">
        <v>268873.07</v>
      </c>
      <c r="M165" s="87" t="s">
        <v>1098</v>
      </c>
      <c r="N165" s="68">
        <f>VLOOKUP(A165,'[3]FU Type'!A$2:B$680,2,FALSE)</f>
        <v>2156</v>
      </c>
      <c r="O165" s="69">
        <f>VLOOKUP(A165,'[3]186'!A$2:A$187,1,FALSE)</f>
        <v>2156</v>
      </c>
      <c r="P165" s="68">
        <f>VLOOKUP(A165,'[3]AREAS FINAL'!A$2:B$725,2,FALSE)</f>
        <v>11.8811</v>
      </c>
      <c r="Q165" s="89">
        <v>19.150988999999999</v>
      </c>
      <c r="R165" s="90">
        <v>0.8</v>
      </c>
      <c r="S165" s="87">
        <f t="shared" si="17"/>
        <v>9.50488</v>
      </c>
      <c r="T165" s="80">
        <v>0.75</v>
      </c>
      <c r="U165" s="87">
        <f t="shared" si="18"/>
        <v>7.12866</v>
      </c>
      <c r="V165" s="87" t="str">
        <f>VLOOKUP(A165,'[7]visited sites'!$D$2:$AP$44,39,FALSE)</f>
        <v>mixed use</v>
      </c>
      <c r="W165" s="90">
        <v>0.5</v>
      </c>
      <c r="X165" s="87">
        <f t="shared" si="19"/>
        <v>3.56433</v>
      </c>
      <c r="Y165" s="68">
        <f>VLOOKUP(A165,'[3]DENSITY FINAL'!A$2:B$725,2,FALSE)</f>
        <v>60</v>
      </c>
      <c r="Z165" s="91">
        <f t="shared" si="20"/>
        <v>213.85980000000001</v>
      </c>
      <c r="AA165" s="74">
        <f t="shared" si="23"/>
        <v>213.85980000000001</v>
      </c>
      <c r="AB165" s="75"/>
      <c r="AC165" s="75"/>
      <c r="AD165" s="75"/>
      <c r="AE165" s="92"/>
      <c r="AF165" s="87"/>
      <c r="AG165" s="77">
        <f>VLOOKUP(A165,'[2]final categories'!A$4:B$682,2,FALSE)</f>
        <v>2</v>
      </c>
      <c r="CB165" s="95"/>
      <c r="CC165" s="95"/>
      <c r="CL165" s="96"/>
      <c r="CM165" s="96"/>
      <c r="CW165" s="97"/>
      <c r="CY165" s="98"/>
      <c r="DC165" s="97"/>
      <c r="DG165" s="99"/>
      <c r="FE165" s="95"/>
      <c r="FF165" s="95"/>
      <c r="FO165" s="96"/>
      <c r="FP165" s="96"/>
      <c r="FZ165" s="97"/>
      <c r="GB165" s="98"/>
      <c r="GF165" s="97"/>
      <c r="GJ165" s="99"/>
    </row>
    <row r="166" spans="1:192" ht="18.75" hidden="1" x14ac:dyDescent="0.3">
      <c r="A166" s="47">
        <v>2157</v>
      </c>
      <c r="B166" s="47" t="str">
        <f>VLOOKUP(A166,[2]Sheet2!A$1:B$186,2,FALSE)</f>
        <v>Yes - new site submission</v>
      </c>
      <c r="C166" s="20" t="s">
        <v>360</v>
      </c>
      <c r="D166" s="68" t="str">
        <f>VLOOKUP(A166,'[2]2011 New Sites - sources'!A$2:C$137,3,FALSE)</f>
        <v>ENC</v>
      </c>
      <c r="E166" s="20" t="s">
        <v>1099</v>
      </c>
      <c r="F166" s="20"/>
      <c r="G166" s="20" t="s">
        <v>117</v>
      </c>
      <c r="H166" s="20" t="s">
        <v>181</v>
      </c>
      <c r="I166" s="20" t="s">
        <v>1100</v>
      </c>
      <c r="J166" s="20">
        <v>3.05</v>
      </c>
      <c r="K166" s="20">
        <v>495006.67</v>
      </c>
      <c r="L166" s="20">
        <v>271088.15999999997</v>
      </c>
      <c r="M166" s="20" t="s">
        <v>1101</v>
      </c>
      <c r="N166" s="68">
        <f>VLOOKUP(A166,'[3]FU Type'!A$2:B$680,2,FALSE)</f>
        <v>2157</v>
      </c>
      <c r="O166" s="69">
        <f>VLOOKUP(A166,'[3]186'!A$2:A$187,1,FALSE)</f>
        <v>2157</v>
      </c>
      <c r="P166" s="68">
        <f>VLOOKUP(A166,'[3]AREAS FINAL'!A$2:B$725,2,FALSE)</f>
        <v>3.4464999999999999</v>
      </c>
      <c r="Q166" s="39">
        <v>18.312189</v>
      </c>
      <c r="R166" s="79">
        <v>1</v>
      </c>
      <c r="S166" s="20">
        <f t="shared" si="17"/>
        <v>3.4464999999999999</v>
      </c>
      <c r="T166" s="80">
        <v>0.75</v>
      </c>
      <c r="U166" s="20">
        <f t="shared" si="18"/>
        <v>2.5848749999999998</v>
      </c>
      <c r="V166" s="47" t="str">
        <f>VLOOKUP(A166,'[5]visited sites'!$D$3:$AP$53,39,FALSE)</f>
        <v>housing only</v>
      </c>
      <c r="W166" s="81">
        <v>1</v>
      </c>
      <c r="X166" s="20">
        <f t="shared" si="19"/>
        <v>2.5848749999999998</v>
      </c>
      <c r="Y166" s="68">
        <f>VLOOKUP(A166,'[3]DENSITY FINAL'!A$2:B$725,2,FALSE)</f>
        <v>60</v>
      </c>
      <c r="Z166" s="82">
        <f t="shared" si="20"/>
        <v>155.0925</v>
      </c>
      <c r="AA166" s="74">
        <f t="shared" si="23"/>
        <v>155.0925</v>
      </c>
      <c r="AB166" s="75"/>
      <c r="AC166" s="75"/>
      <c r="AD166" s="75"/>
      <c r="AE166" s="76"/>
      <c r="AF166" s="20"/>
      <c r="AG166" s="77">
        <f>VLOOKUP(A166,'[2]final categories'!A$4:B$682,2,FALSE)</f>
        <v>1</v>
      </c>
    </row>
    <row r="167" spans="1:192" ht="18.75" hidden="1" x14ac:dyDescent="0.3">
      <c r="A167" s="87">
        <v>2158</v>
      </c>
      <c r="B167" s="87" t="str">
        <f>VLOOKUP(A167,[2]Sheet2!A$1:B$186,2,FALSE)</f>
        <v>Yes - new site submission</v>
      </c>
      <c r="C167" s="87" t="s">
        <v>360</v>
      </c>
      <c r="D167" s="88" t="str">
        <f>VLOOKUP(A167,'[2]2011 New Sites - sources'!A$2:C$137,3,FALSE)</f>
        <v>ENC</v>
      </c>
      <c r="E167" s="87" t="s">
        <v>1102</v>
      </c>
      <c r="F167" s="87" t="s">
        <v>1103</v>
      </c>
      <c r="G167" s="87" t="s">
        <v>136</v>
      </c>
      <c r="H167" s="87" t="s">
        <v>181</v>
      </c>
      <c r="I167" s="87" t="s">
        <v>1104</v>
      </c>
      <c r="J167" s="87">
        <v>3.3</v>
      </c>
      <c r="K167" s="87">
        <v>495608.16</v>
      </c>
      <c r="L167" s="87">
        <v>266643.40000000002</v>
      </c>
      <c r="M167" s="87" t="s">
        <v>1105</v>
      </c>
      <c r="N167" s="68"/>
      <c r="O167" s="69">
        <f>VLOOKUP(A167,'[3]186'!A$2:A$187,1,FALSE)</f>
        <v>2158</v>
      </c>
      <c r="P167" s="68">
        <f>VLOOKUP(A167,'[3]AREAS FINAL'!A$2:B$725,2,FALSE)</f>
        <v>0.203455</v>
      </c>
      <c r="Q167" s="89">
        <v>22.813603000000001</v>
      </c>
      <c r="R167" s="90">
        <v>0.5</v>
      </c>
      <c r="S167" s="87">
        <f t="shared" si="17"/>
        <v>0.1017275</v>
      </c>
      <c r="T167" s="80">
        <v>1</v>
      </c>
      <c r="U167" s="87">
        <f t="shared" si="18"/>
        <v>0.1017275</v>
      </c>
      <c r="V167" s="87" t="s">
        <v>616</v>
      </c>
      <c r="W167" s="90">
        <v>1</v>
      </c>
      <c r="X167" s="87">
        <f t="shared" si="19"/>
        <v>0.1017275</v>
      </c>
      <c r="Y167" s="68">
        <f>VLOOKUP(A167,'[3]DENSITY FINAL'!A$2:B$725,2,FALSE)</f>
        <v>70</v>
      </c>
      <c r="Z167" s="91">
        <f t="shared" si="20"/>
        <v>7.1209249999999997</v>
      </c>
      <c r="AA167" s="74">
        <f t="shared" si="23"/>
        <v>7.1209249999999997</v>
      </c>
      <c r="AB167" s="75"/>
      <c r="AC167" s="75"/>
      <c r="AD167" s="75"/>
      <c r="AE167" s="92" t="s">
        <v>1074</v>
      </c>
      <c r="AF167" s="87"/>
      <c r="AG167" s="77">
        <f>VLOOKUP(A167,'[2]final categories'!A$4:B$682,2,FALSE)</f>
        <v>1</v>
      </c>
      <c r="CB167" s="95"/>
      <c r="CC167" s="95"/>
      <c r="CL167" s="96"/>
      <c r="CM167" s="96"/>
      <c r="CW167" s="97"/>
      <c r="CY167" s="98"/>
      <c r="DC167" s="97"/>
      <c r="DG167" s="99"/>
      <c r="FE167" s="95"/>
      <c r="FF167" s="95"/>
      <c r="FO167" s="96"/>
      <c r="FP167" s="96"/>
      <c r="FZ167" s="97"/>
      <c r="GB167" s="98"/>
      <c r="GF167" s="97"/>
      <c r="GJ167" s="99"/>
    </row>
    <row r="168" spans="1:192" ht="18.75" hidden="1" x14ac:dyDescent="0.3">
      <c r="A168" s="47">
        <v>2159</v>
      </c>
      <c r="B168" s="47" t="str">
        <f>VLOOKUP(A168,[2]Sheet2!A$1:B$186,2,FALSE)</f>
        <v>Yes - new site submission</v>
      </c>
      <c r="C168" s="20" t="s">
        <v>360</v>
      </c>
      <c r="D168" s="68" t="str">
        <f>VLOOKUP(A168,'[2]2011 New Sites - sources'!A$2:C$137,3,FALSE)</f>
        <v>ENC</v>
      </c>
      <c r="E168" s="20" t="s">
        <v>47</v>
      </c>
      <c r="F168" s="20" t="s">
        <v>1106</v>
      </c>
      <c r="G168" s="20" t="s">
        <v>136</v>
      </c>
      <c r="H168" s="20" t="s">
        <v>181</v>
      </c>
      <c r="I168" s="20" t="s">
        <v>1107</v>
      </c>
      <c r="J168" s="20">
        <v>3.35</v>
      </c>
      <c r="K168" s="20">
        <v>495425.14</v>
      </c>
      <c r="L168" s="20">
        <v>266809.71999999997</v>
      </c>
      <c r="M168" s="20" t="s">
        <v>1108</v>
      </c>
      <c r="N168" s="68">
        <f>VLOOKUP(A168,'[3]FU Type'!A$2:B$680,2,FALSE)</f>
        <v>2159</v>
      </c>
      <c r="O168" s="69">
        <f>VLOOKUP(A168,'[3]186'!A$2:A$187,1,FALSE)</f>
        <v>2159</v>
      </c>
      <c r="P168" s="68">
        <f>VLOOKUP(A168,'[3]AREAS FINAL'!A$2:B$725,2,FALSE)</f>
        <v>0.283196</v>
      </c>
      <c r="Q168" s="39">
        <v>22.594498000000002</v>
      </c>
      <c r="R168" s="79">
        <v>1</v>
      </c>
      <c r="S168" s="20">
        <f t="shared" si="17"/>
        <v>0.283196</v>
      </c>
      <c r="T168" s="80">
        <v>1</v>
      </c>
      <c r="U168" s="20">
        <f t="shared" si="18"/>
        <v>0.283196</v>
      </c>
      <c r="V168" s="47" t="str">
        <f>VLOOKUP(A168,'[5]visited sites'!$D$3:$AP$53,39,FALSE)</f>
        <v>housing only</v>
      </c>
      <c r="W168" s="81">
        <v>1</v>
      </c>
      <c r="X168" s="20">
        <f t="shared" si="19"/>
        <v>0.283196</v>
      </c>
      <c r="Y168" s="68">
        <f>VLOOKUP(A168,'[3]DENSITY FINAL'!A$2:B$725,2,FALSE)</f>
        <v>60</v>
      </c>
      <c r="Z168" s="82">
        <f t="shared" si="20"/>
        <v>16.991759999999999</v>
      </c>
      <c r="AA168" s="74">
        <f t="shared" si="23"/>
        <v>16.991759999999999</v>
      </c>
      <c r="AB168" s="75"/>
      <c r="AC168" s="75"/>
      <c r="AD168" s="75"/>
      <c r="AE168" s="76"/>
      <c r="AF168" s="20"/>
      <c r="AG168" s="77">
        <f>VLOOKUP(A168,'[2]final categories'!A$4:B$682,2,FALSE)</f>
        <v>1</v>
      </c>
    </row>
    <row r="169" spans="1:192" ht="18.75" hidden="1" x14ac:dyDescent="0.3">
      <c r="A169" s="47">
        <v>2160</v>
      </c>
      <c r="B169" s="47" t="str">
        <f>VLOOKUP(A169,[2]Sheet2!A$1:B$186,2,FALSE)</f>
        <v>Yes - strategic JCS site</v>
      </c>
      <c r="C169" s="20" t="s">
        <v>360</v>
      </c>
      <c r="D169" s="68" t="str">
        <f>VLOOKUP(A169,'[2]2011 New Sites - sources'!A$2:C$137,3,FALSE)</f>
        <v>ENC</v>
      </c>
      <c r="E169" s="20" t="s">
        <v>1109</v>
      </c>
      <c r="F169" s="20" t="s">
        <v>1110</v>
      </c>
      <c r="G169" s="20" t="s">
        <v>1111</v>
      </c>
      <c r="H169" s="20" t="s">
        <v>181</v>
      </c>
      <c r="I169" s="20" t="s">
        <v>1112</v>
      </c>
      <c r="J169" s="20">
        <v>0</v>
      </c>
      <c r="K169" s="20">
        <v>495904.94</v>
      </c>
      <c r="L169" s="20">
        <v>290677.48</v>
      </c>
      <c r="M169" s="20" t="s">
        <v>1113</v>
      </c>
      <c r="N169" s="68"/>
      <c r="O169" s="69">
        <f>VLOOKUP(A169,'[3]186'!A$2:A$187,1,FALSE)</f>
        <v>2160</v>
      </c>
      <c r="P169" s="68">
        <f>VLOOKUP(A169,'[3]AREAS FINAL'!A$2:B$725,2,FALSE)</f>
        <v>257.31299999999999</v>
      </c>
      <c r="Q169" s="39">
        <v>6.6022910000000001</v>
      </c>
      <c r="R169" s="79">
        <v>1</v>
      </c>
      <c r="S169" s="20">
        <f t="shared" si="17"/>
        <v>257.31299999999999</v>
      </c>
      <c r="T169" s="80">
        <v>0.5</v>
      </c>
      <c r="U169" s="20">
        <f t="shared" si="18"/>
        <v>128.65649999999999</v>
      </c>
      <c r="V169" s="47" t="str">
        <f>VLOOKUP(A169,'[5]visited sites'!$D$3:$AP$53,39,FALSE)</f>
        <v>mixed use</v>
      </c>
      <c r="W169" s="81">
        <v>0.25</v>
      </c>
      <c r="X169" s="20">
        <f t="shared" si="19"/>
        <v>32.164124999999999</v>
      </c>
      <c r="Y169" s="68">
        <f>VLOOKUP(A169,'[3]DENSITY FINAL'!A$2:B$725,2,FALSE)</f>
        <v>35</v>
      </c>
      <c r="Z169" s="82">
        <f t="shared" si="20"/>
        <v>1125.744375</v>
      </c>
      <c r="AA169" s="74">
        <f t="shared" si="23"/>
        <v>1125.744375</v>
      </c>
      <c r="AB169" s="75"/>
      <c r="AC169" s="75"/>
      <c r="AD169" s="75"/>
      <c r="AE169" s="76"/>
      <c r="AF169" s="20"/>
      <c r="AG169" s="77">
        <f>VLOOKUP(A169,'[2]final categories'!A$4:B$682,2,FALSE)</f>
        <v>4</v>
      </c>
    </row>
    <row r="170" spans="1:192" ht="18.75" hidden="1" x14ac:dyDescent="0.3">
      <c r="A170" s="47">
        <v>2161</v>
      </c>
      <c r="B170" s="47" t="str">
        <f>VLOOKUP(A170,[2]Sheet2!A$1:B$186,2,FALSE)</f>
        <v>Yes - new site submission</v>
      </c>
      <c r="C170" s="20" t="s">
        <v>360</v>
      </c>
      <c r="D170" s="68" t="str">
        <f>VLOOKUP(A170,'[2]2011 New Sites - sources'!A$2:C$137,3,FALSE)</f>
        <v>ENC</v>
      </c>
      <c r="E170" s="20" t="s">
        <v>1114</v>
      </c>
      <c r="F170" s="20" t="s">
        <v>1115</v>
      </c>
      <c r="G170" s="20" t="s">
        <v>117</v>
      </c>
      <c r="H170" s="20" t="s">
        <v>181</v>
      </c>
      <c r="I170" s="20" t="s">
        <v>1116</v>
      </c>
      <c r="J170" s="20">
        <v>1.6</v>
      </c>
      <c r="K170" s="20">
        <v>495313.06</v>
      </c>
      <c r="L170" s="20">
        <v>272150</v>
      </c>
      <c r="M170" s="20" t="s">
        <v>1117</v>
      </c>
      <c r="N170" s="68">
        <f>VLOOKUP(A170,'[3]FU Type'!A$2:B$680,2,FALSE)</f>
        <v>2161</v>
      </c>
      <c r="O170" s="69">
        <f>VLOOKUP(A170,'[3]186'!A$2:A$187,1,FALSE)</f>
        <v>2161</v>
      </c>
      <c r="P170" s="68">
        <f>VLOOKUP(A170,'[3]AREAS FINAL'!A$2:B$725,2,FALSE)</f>
        <v>1.11388</v>
      </c>
      <c r="Q170" s="39">
        <v>17.506865999999999</v>
      </c>
      <c r="R170" s="79">
        <v>0.9</v>
      </c>
      <c r="S170" s="47">
        <f t="shared" si="17"/>
        <v>1.0024919999999999</v>
      </c>
      <c r="T170" s="80">
        <v>0.9</v>
      </c>
      <c r="U170" s="20">
        <f t="shared" si="18"/>
        <v>0.90224280000000001</v>
      </c>
      <c r="V170" s="47" t="str">
        <f>VLOOKUP(A170,'[5]visited sites'!$D$3:$AP$53,39,FALSE)</f>
        <v>housing only</v>
      </c>
      <c r="W170" s="81">
        <v>1</v>
      </c>
      <c r="X170" s="20">
        <f t="shared" si="19"/>
        <v>0.90224280000000001</v>
      </c>
      <c r="Y170" s="68">
        <f>VLOOKUP(A170,'[3]DENSITY FINAL'!A$2:B$725,2,FALSE)</f>
        <v>35</v>
      </c>
      <c r="Z170" s="82">
        <f t="shared" si="20"/>
        <v>31.578498</v>
      </c>
      <c r="AA170" s="74">
        <f t="shared" si="23"/>
        <v>31.578498</v>
      </c>
      <c r="AB170" s="75"/>
      <c r="AC170" s="75"/>
      <c r="AD170" s="75"/>
      <c r="AE170" s="76"/>
      <c r="AF170" s="20"/>
      <c r="AG170" s="77">
        <f>VLOOKUP(A170,'[2]final categories'!A$4:B$682,2,FALSE)</f>
        <v>2</v>
      </c>
    </row>
    <row r="171" spans="1:192" ht="18.75" hidden="1" x14ac:dyDescent="0.3">
      <c r="A171" s="47">
        <v>2162</v>
      </c>
      <c r="B171" s="47" t="str">
        <f>VLOOKUP(A171,[2]Sheet2!A$1:B$186,2,FALSE)</f>
        <v>Yes - new site submission</v>
      </c>
      <c r="C171" s="20" t="s">
        <v>360</v>
      </c>
      <c r="D171" s="68" t="str">
        <f>VLOOKUP(A171,'[2]2011 New Sites - sources'!A$2:C$137,3,FALSE)</f>
        <v>ENC</v>
      </c>
      <c r="E171" s="20" t="s">
        <v>1118</v>
      </c>
      <c r="F171" s="20"/>
      <c r="G171" s="20" t="s">
        <v>136</v>
      </c>
      <c r="H171" s="20" t="s">
        <v>181</v>
      </c>
      <c r="I171" s="20" t="s">
        <v>1119</v>
      </c>
      <c r="J171" s="20">
        <v>3.3</v>
      </c>
      <c r="K171" s="20">
        <v>495785.23</v>
      </c>
      <c r="L171" s="20">
        <v>265996.05</v>
      </c>
      <c r="M171" s="20" t="s">
        <v>1120</v>
      </c>
      <c r="N171" s="68">
        <f>VLOOKUP(A171,'[3]FU Type'!A$2:B$680,2,FALSE)</f>
        <v>2162</v>
      </c>
      <c r="O171" s="69">
        <f>VLOOKUP(A171,'[3]186'!A$2:A$187,1,FALSE)</f>
        <v>2162</v>
      </c>
      <c r="P171" s="68">
        <f>VLOOKUP(A171,'[3]AREAS FINAL'!A$2:B$725,2,FALSE)</f>
        <v>5.0845599999999997</v>
      </c>
      <c r="Q171" s="39">
        <v>23.358957</v>
      </c>
      <c r="R171" s="79">
        <v>0.8</v>
      </c>
      <c r="S171" s="20">
        <f t="shared" si="17"/>
        <v>4.0676480000000002</v>
      </c>
      <c r="T171" s="80">
        <v>0.75</v>
      </c>
      <c r="U171" s="20">
        <f t="shared" si="18"/>
        <v>3.0507360000000001</v>
      </c>
      <c r="V171" s="47" t="str">
        <f>VLOOKUP(A171,'[5]visited sites'!$D$3:$AP$53,39,FALSE)</f>
        <v>mixed use</v>
      </c>
      <c r="W171" s="81">
        <v>0.7</v>
      </c>
      <c r="X171" s="20">
        <f t="shared" si="19"/>
        <v>2.1355151999999999</v>
      </c>
      <c r="Y171" s="68">
        <f>VLOOKUP(A171,'[3]DENSITY FINAL'!A$2:B$725,2,FALSE)</f>
        <v>60</v>
      </c>
      <c r="Z171" s="82">
        <f t="shared" si="20"/>
        <v>128.130912</v>
      </c>
      <c r="AA171" s="74">
        <f t="shared" si="23"/>
        <v>128.130912</v>
      </c>
      <c r="AB171" s="75"/>
      <c r="AC171" s="75"/>
      <c r="AD171" s="75"/>
      <c r="AE171" s="76"/>
      <c r="AF171" s="20"/>
      <c r="AG171" s="77">
        <f>VLOOKUP(A171,'[2]final categories'!A$4:B$682,2,FALSE)</f>
        <v>1</v>
      </c>
    </row>
    <row r="172" spans="1:192" ht="18.75" hidden="1" x14ac:dyDescent="0.3">
      <c r="A172" s="47">
        <v>2164</v>
      </c>
      <c r="B172" s="47" t="str">
        <f>VLOOKUP(A172,[2]Sheet2!A$1:B$186,2,FALSE)</f>
        <v>Yes - new site submission</v>
      </c>
      <c r="C172" s="20" t="s">
        <v>360</v>
      </c>
      <c r="D172" s="68" t="str">
        <f>VLOOKUP(A172,'[2]2011 New Sites - sources'!A$2:C$137,3,FALSE)</f>
        <v>ENC</v>
      </c>
      <c r="E172" s="20" t="s">
        <v>1121</v>
      </c>
      <c r="F172" s="20"/>
      <c r="G172" s="20"/>
      <c r="H172" s="20" t="s">
        <v>181</v>
      </c>
      <c r="I172" s="20" t="s">
        <v>1122</v>
      </c>
      <c r="J172" s="20">
        <v>0</v>
      </c>
      <c r="K172" s="20">
        <v>497027.7</v>
      </c>
      <c r="L172" s="20">
        <v>265408.73</v>
      </c>
      <c r="M172" s="20" t="s">
        <v>1123</v>
      </c>
      <c r="N172" s="68">
        <f>VLOOKUP(A172,'[3]FU Type'!A$2:B$680,2,FALSE)</f>
        <v>2164</v>
      </c>
      <c r="O172" s="69">
        <f>VLOOKUP(A172,'[3]186'!A$2:A$187,1,FALSE)</f>
        <v>2164</v>
      </c>
      <c r="P172" s="68">
        <f>VLOOKUP(A172,'[3]AREAS FINAL'!A$2:B$725,2,FALSE)</f>
        <v>72.452699999999993</v>
      </c>
      <c r="Q172" s="39">
        <v>23.708276000000001</v>
      </c>
      <c r="R172" s="79">
        <v>1</v>
      </c>
      <c r="S172" s="20">
        <f t="shared" si="17"/>
        <v>72.452699999999993</v>
      </c>
      <c r="T172" s="80">
        <v>0.5</v>
      </c>
      <c r="U172" s="20">
        <f t="shared" si="18"/>
        <v>36.226349999999996</v>
      </c>
      <c r="V172" s="47" t="str">
        <f>VLOOKUP(A172,'[5]visited sites'!$D$3:$AP$53,39,FALSE)</f>
        <v>mixed use</v>
      </c>
      <c r="W172" s="81">
        <v>0.7</v>
      </c>
      <c r="X172" s="20">
        <f t="shared" si="19"/>
        <v>25.358444999999996</v>
      </c>
      <c r="Y172" s="68">
        <f>VLOOKUP(A172,'[3]DENSITY FINAL'!A$2:B$725,2,FALSE)</f>
        <v>35</v>
      </c>
      <c r="Z172" s="82">
        <f t="shared" si="20"/>
        <v>887.54557499999987</v>
      </c>
      <c r="AA172" s="74">
        <f t="shared" si="23"/>
        <v>887.54557499999987</v>
      </c>
      <c r="AB172" s="75"/>
      <c r="AC172" s="75"/>
      <c r="AD172" s="75"/>
      <c r="AE172" s="76"/>
      <c r="AF172" s="20"/>
      <c r="AG172" s="77">
        <f>VLOOKUP(A172,'[2]final categories'!A$4:B$682,2,FALSE)</f>
        <v>3</v>
      </c>
    </row>
    <row r="173" spans="1:192" ht="18.75" hidden="1" x14ac:dyDescent="0.3">
      <c r="A173" s="121">
        <v>2166</v>
      </c>
      <c r="B173" s="121" t="str">
        <f>VLOOKUP(A173,[2]Sheet2!A$1:B$186,2,FALSE)</f>
        <v>Delete 2011 (ASSESS BUT DO NOT PUT INTO FINAL SHLAA)</v>
      </c>
      <c r="C173" s="121" t="s">
        <v>360</v>
      </c>
      <c r="D173" s="122" t="str">
        <f>VLOOKUP(A173,'[2]2011 New Sites - sources'!A$2:C$137,3,FALSE)</f>
        <v>WBC</v>
      </c>
      <c r="E173" s="121" t="s">
        <v>1096</v>
      </c>
      <c r="F173" s="121"/>
      <c r="G173" s="121" t="s">
        <v>150</v>
      </c>
      <c r="H173" s="121" t="s">
        <v>150</v>
      </c>
      <c r="I173" s="121" t="s">
        <v>1124</v>
      </c>
      <c r="J173" s="121">
        <v>3.2</v>
      </c>
      <c r="K173" s="121">
        <v>490091.39</v>
      </c>
      <c r="L173" s="121">
        <v>268676.25</v>
      </c>
      <c r="M173" s="121" t="s">
        <v>1125</v>
      </c>
      <c r="N173" s="68"/>
      <c r="O173" s="69">
        <f>VLOOKUP(A173,'[3]186'!A$2:A$187,1,FALSE)</f>
        <v>2166</v>
      </c>
      <c r="P173" s="68">
        <f>VLOOKUP(A173,'[3]AREAS FINAL'!A$2:B$725,2,FALSE)</f>
        <v>8.5786899999999999</v>
      </c>
      <c r="Q173" s="89">
        <v>19.479012999999998</v>
      </c>
      <c r="R173" s="123">
        <v>0.8</v>
      </c>
      <c r="S173" s="121">
        <f t="shared" ref="S173:S204" si="24">P173*R173</f>
        <v>6.8629519999999999</v>
      </c>
      <c r="T173" s="80">
        <v>0.75</v>
      </c>
      <c r="U173" s="121">
        <f t="shared" ref="U173:U204" si="25">S173*T173</f>
        <v>5.147214</v>
      </c>
      <c r="V173" s="121" t="str">
        <f>VLOOKUP(A173,'[7]visited sites'!$D$2:$AP$44,39,FALSE)</f>
        <v>mixed use</v>
      </c>
      <c r="W173" s="123">
        <v>0.7</v>
      </c>
      <c r="X173" s="121">
        <f t="shared" ref="X173:X204" si="26">U173*W173</f>
        <v>3.6030497999999995</v>
      </c>
      <c r="Y173" s="68">
        <f>VLOOKUP(A173,'[3]DENSITY FINAL'!A$2:B$725,2,FALSE)</f>
        <v>60</v>
      </c>
      <c r="Z173" s="124">
        <f t="shared" ref="Z173:Z204" si="27">P173*R173*T173*W173*Y173</f>
        <v>216.18298799999997</v>
      </c>
      <c r="AA173" s="74">
        <f t="shared" si="23"/>
        <v>216.18298799999997</v>
      </c>
      <c r="AB173" s="125"/>
      <c r="AC173" s="125"/>
      <c r="AD173" s="125"/>
      <c r="AE173" s="126" t="s">
        <v>1074</v>
      </c>
      <c r="AF173" s="87"/>
      <c r="AG173" s="77">
        <f>VLOOKUP(A173,'[2]final categories'!A$4:B$682,2,FALSE)</f>
        <v>1</v>
      </c>
      <c r="CB173" s="95"/>
      <c r="CC173" s="95"/>
      <c r="CL173" s="96"/>
      <c r="CM173" s="96"/>
      <c r="CW173" s="97"/>
      <c r="CY173" s="98"/>
      <c r="DC173" s="97"/>
      <c r="DG173" s="99"/>
      <c r="FE173" s="95"/>
      <c r="FF173" s="95"/>
      <c r="FO173" s="96"/>
      <c r="FP173" s="96"/>
      <c r="FZ173" s="97"/>
      <c r="GB173" s="98"/>
      <c r="GF173" s="97"/>
      <c r="GJ173" s="99"/>
    </row>
    <row r="174" spans="1:192" ht="18.75" hidden="1" x14ac:dyDescent="0.3">
      <c r="A174" s="87">
        <v>2167</v>
      </c>
      <c r="B174" s="87" t="str">
        <f>VLOOKUP(A174,[2]Sheet2!A$1:B$186,2,FALSE)</f>
        <v>Delete 2011 (ASSESS BUT DO NOT PUT INTO FINAL SHLAA)</v>
      </c>
      <c r="C174" s="87" t="s">
        <v>360</v>
      </c>
      <c r="D174" s="87" t="str">
        <f>VLOOKUP(A174,'[2]2011 New Sites - sources'!A$2:C$137,3,FALSE)</f>
        <v>WBC</v>
      </c>
      <c r="E174" s="87" t="s">
        <v>1126</v>
      </c>
      <c r="F174" s="87"/>
      <c r="G174" s="87" t="s">
        <v>150</v>
      </c>
      <c r="H174" s="87" t="s">
        <v>150</v>
      </c>
      <c r="I174" s="87" t="s">
        <v>1127</v>
      </c>
      <c r="J174" s="87">
        <v>2.95</v>
      </c>
      <c r="K174" s="87">
        <v>487589.4</v>
      </c>
      <c r="L174" s="87">
        <v>270027.94</v>
      </c>
      <c r="M174" s="87" t="s">
        <v>1128</v>
      </c>
      <c r="N174" s="68"/>
      <c r="O174" s="69">
        <f>VLOOKUP(A174,'[3]186'!A$2:A$187,1,FALSE)</f>
        <v>2167</v>
      </c>
      <c r="P174" s="68">
        <f>VLOOKUP(A174,'[3]AREAS FINAL'!A$2:B$725,2,FALSE)</f>
        <v>253.40700000000001</v>
      </c>
      <c r="Q174" s="87">
        <v>17.302056</v>
      </c>
      <c r="R174" s="90">
        <v>1</v>
      </c>
      <c r="S174" s="87">
        <f t="shared" si="24"/>
        <v>253.40700000000001</v>
      </c>
      <c r="T174" s="94">
        <v>0.5</v>
      </c>
      <c r="U174" s="87">
        <f t="shared" si="25"/>
        <v>126.70350000000001</v>
      </c>
      <c r="V174" s="87" t="str">
        <f>VLOOKUP(A174,'[7]visited sites'!$D$2:$AP$44,39,FALSE)</f>
        <v>mixed use</v>
      </c>
      <c r="W174" s="90">
        <v>0.7</v>
      </c>
      <c r="X174" s="87">
        <f t="shared" si="26"/>
        <v>88.692449999999994</v>
      </c>
      <c r="Y174" s="68">
        <f>VLOOKUP(A174,'[3]DENSITY FINAL'!A$2:B$725,2,FALSE)</f>
        <v>50</v>
      </c>
      <c r="Z174" s="91">
        <f t="shared" si="27"/>
        <v>4434.6224999999995</v>
      </c>
      <c r="AA174" s="74">
        <f t="shared" si="23"/>
        <v>4434.6224999999995</v>
      </c>
      <c r="AB174" s="75"/>
      <c r="AC174" s="75"/>
      <c r="AD174" s="75"/>
      <c r="AE174" s="92" t="s">
        <v>1074</v>
      </c>
      <c r="AF174" s="87"/>
      <c r="AG174" s="77">
        <f>VLOOKUP(A174,'[2]final categories'!A$4:B$682,2,FALSE)</f>
        <v>4</v>
      </c>
      <c r="CB174" s="95"/>
      <c r="CC174" s="95"/>
      <c r="CL174" s="96"/>
      <c r="CM174" s="96"/>
      <c r="CW174" s="97"/>
      <c r="CY174" s="98"/>
      <c r="DC174" s="97"/>
      <c r="DG174" s="99"/>
      <c r="FE174" s="95"/>
      <c r="FF174" s="95"/>
      <c r="FO174" s="96"/>
      <c r="FP174" s="96"/>
      <c r="FZ174" s="97"/>
      <c r="GB174" s="98"/>
      <c r="GF174" s="97"/>
      <c r="GJ174" s="99"/>
    </row>
    <row r="175" spans="1:192" ht="18.75" hidden="1" x14ac:dyDescent="0.3">
      <c r="A175" s="87">
        <v>2174</v>
      </c>
      <c r="B175" s="87" t="str">
        <f>VLOOKUP(A175,[2]Sheet2!A$1:B$186,2,FALSE)</f>
        <v>Delete 2011 (ASSESS BUT DO NOT PUT INTO FINAL SHLAA)</v>
      </c>
      <c r="C175" s="87" t="s">
        <v>360</v>
      </c>
      <c r="D175" s="87" t="str">
        <f>VLOOKUP(A175,'[2]2011 New Sites - sources'!A$2:C$137,3,FALSE)</f>
        <v>WBC</v>
      </c>
      <c r="E175" s="87" t="s">
        <v>1129</v>
      </c>
      <c r="F175" s="87"/>
      <c r="G175" s="87" t="s">
        <v>150</v>
      </c>
      <c r="H175" s="87" t="s">
        <v>150</v>
      </c>
      <c r="I175" s="87" t="s">
        <v>756</v>
      </c>
      <c r="J175" s="87">
        <v>2.2999999999999998</v>
      </c>
      <c r="K175" s="87">
        <v>491545.48</v>
      </c>
      <c r="L175" s="87">
        <v>269803.53999999998</v>
      </c>
      <c r="M175" s="87" t="s">
        <v>1130</v>
      </c>
      <c r="N175" s="68">
        <f>VLOOKUP(A175,'[3]FU Type'!A$2:B$680,2,FALSE)</f>
        <v>2174</v>
      </c>
      <c r="O175" s="69">
        <f>VLOOKUP(A175,'[3]186'!A$2:A$187,1,FALSE)</f>
        <v>2174</v>
      </c>
      <c r="P175" s="68">
        <f>VLOOKUP(A175,'[3]AREAS FINAL'!A$2:B$725,2,FALSE)</f>
        <v>87.128299999999996</v>
      </c>
      <c r="Q175" s="87">
        <v>17.955189000000001</v>
      </c>
      <c r="R175" s="90">
        <v>0.85</v>
      </c>
      <c r="S175" s="87">
        <f t="shared" si="24"/>
        <v>74.059055000000001</v>
      </c>
      <c r="T175" s="94">
        <v>0.5</v>
      </c>
      <c r="U175" s="87">
        <f t="shared" si="25"/>
        <v>37.0295275</v>
      </c>
      <c r="V175" s="87" t="str">
        <f>VLOOKUP(A175,'[7]visited sites'!$D$2:$AP$44,39,FALSE)</f>
        <v>mixed use</v>
      </c>
      <c r="W175" s="90">
        <v>1</v>
      </c>
      <c r="X175" s="87">
        <f t="shared" si="26"/>
        <v>37.0295275</v>
      </c>
      <c r="Y175" s="68">
        <f>VLOOKUP(A175,'[3]DENSITY FINAL'!A$2:B$725,2,FALSE)</f>
        <v>60</v>
      </c>
      <c r="Z175" s="91">
        <f t="shared" si="27"/>
        <v>2221.7716500000001</v>
      </c>
      <c r="AA175" s="74">
        <f t="shared" si="23"/>
        <v>2221.7716500000001</v>
      </c>
      <c r="AB175" s="75"/>
      <c r="AC175" s="75"/>
      <c r="AD175" s="75"/>
      <c r="AE175" s="106" t="s">
        <v>1131</v>
      </c>
      <c r="AF175" s="87"/>
      <c r="AG175" s="77">
        <f>VLOOKUP(A175,'[2]final categories'!A$4:B$682,2,FALSE)</f>
        <v>4</v>
      </c>
      <c r="CB175" s="95"/>
      <c r="CC175" s="95"/>
      <c r="CL175" s="96"/>
      <c r="CM175" s="96"/>
      <c r="CW175" s="97"/>
      <c r="CY175" s="98"/>
      <c r="DC175" s="97"/>
      <c r="DG175" s="99"/>
      <c r="FE175" s="95"/>
      <c r="FF175" s="95"/>
      <c r="FO175" s="96"/>
      <c r="FP175" s="96"/>
      <c r="FZ175" s="97"/>
      <c r="GB175" s="98"/>
      <c r="GF175" s="97"/>
      <c r="GJ175" s="99"/>
    </row>
    <row r="176" spans="1:192" ht="18.75" hidden="1" x14ac:dyDescent="0.3">
      <c r="A176" s="47">
        <v>2181</v>
      </c>
      <c r="B176" s="47" t="str">
        <f>VLOOKUP(A176,[2]Sheet2!A$1:B$186,2,FALSE)</f>
        <v>Yes - new site submission</v>
      </c>
      <c r="C176" s="20" t="s">
        <v>360</v>
      </c>
      <c r="D176" s="20" t="str">
        <f>VLOOKUP(A176,'[2]2011 New Sites - sources'!A$2:C$137,3,FALSE)</f>
        <v>CBC</v>
      </c>
      <c r="E176" s="20" t="s">
        <v>1132</v>
      </c>
      <c r="F176" s="20" t="s">
        <v>1133</v>
      </c>
      <c r="G176" s="20" t="s">
        <v>49</v>
      </c>
      <c r="H176" s="20" t="s">
        <v>49</v>
      </c>
      <c r="I176" s="20" t="s">
        <v>1134</v>
      </c>
      <c r="J176" s="20">
        <v>3.3</v>
      </c>
      <c r="K176" s="20">
        <v>487485.54</v>
      </c>
      <c r="L176" s="20">
        <v>289030.28999999998</v>
      </c>
      <c r="M176" s="20" t="s">
        <v>1135</v>
      </c>
      <c r="N176" s="68">
        <f>VLOOKUP(A176,'[3]FU Type'!A$2:B$680,2,FALSE)</f>
        <v>2181</v>
      </c>
      <c r="O176" s="69">
        <f>VLOOKUP(A176,'[3]186'!A$2:A$187,1,FALSE)</f>
        <v>2181</v>
      </c>
      <c r="P176" s="68">
        <f>VLOOKUP(A176,'[3]AREAS FINAL'!A$2:B$725,2,FALSE)</f>
        <v>2.1906099999999999</v>
      </c>
      <c r="Q176" s="20">
        <v>0.26052500000000001</v>
      </c>
      <c r="R176" s="79">
        <v>0.6</v>
      </c>
      <c r="S176" s="20">
        <f t="shared" si="24"/>
        <v>1.3143659999999999</v>
      </c>
      <c r="T176" s="80">
        <v>0.9</v>
      </c>
      <c r="U176" s="20">
        <f t="shared" si="25"/>
        <v>1.1829293999999999</v>
      </c>
      <c r="V176" s="47" t="str">
        <f>VLOOKUP(A176,[4]Sheet4!$A$1:$B$210,2,FALSE)</f>
        <v>Housing only</v>
      </c>
      <c r="W176" s="81">
        <v>1</v>
      </c>
      <c r="X176" s="20">
        <f t="shared" si="26"/>
        <v>1.1829293999999999</v>
      </c>
      <c r="Y176" s="68">
        <f>VLOOKUP(A176,'[3]DENSITY FINAL'!A$2:B$725,2,FALSE)</f>
        <v>70</v>
      </c>
      <c r="Z176" s="82">
        <f t="shared" si="27"/>
        <v>82.805057999999988</v>
      </c>
      <c r="AA176" s="74">
        <f t="shared" si="23"/>
        <v>82.805057999999988</v>
      </c>
      <c r="AB176" s="75"/>
      <c r="AC176" s="75"/>
      <c r="AD176" s="75"/>
      <c r="AE176" s="76"/>
      <c r="AF176" s="20"/>
      <c r="AG176" s="77">
        <f>VLOOKUP(A176,'[2]final categories'!A$4:B$682,2,FALSE)</f>
        <v>1</v>
      </c>
    </row>
    <row r="177" spans="1:192" ht="18.75" hidden="1" x14ac:dyDescent="0.3">
      <c r="A177" s="47">
        <v>2182</v>
      </c>
      <c r="B177" s="47" t="str">
        <f>VLOOKUP(A177,[2]Sheet2!A$1:B$186,2,FALSE)</f>
        <v>Yes - new site submission</v>
      </c>
      <c r="C177" s="20" t="s">
        <v>360</v>
      </c>
      <c r="D177" s="20" t="str">
        <f>VLOOKUP(A177,'[2]2011 New Sites - sources'!A$2:C$137,3,FALSE)</f>
        <v>KBC</v>
      </c>
      <c r="E177" s="20"/>
      <c r="F177" s="20" t="s">
        <v>1136</v>
      </c>
      <c r="G177" s="20" t="s">
        <v>88</v>
      </c>
      <c r="H177" s="20" t="s">
        <v>81</v>
      </c>
      <c r="I177" s="20" t="s">
        <v>1137</v>
      </c>
      <c r="J177" s="20">
        <v>2.2000000000000002</v>
      </c>
      <c r="K177" s="20">
        <v>482226.81</v>
      </c>
      <c r="L177" s="20">
        <v>280883.77</v>
      </c>
      <c r="M177" s="20" t="s">
        <v>1138</v>
      </c>
      <c r="N177" s="68">
        <f>VLOOKUP(A177,'[3]FU Type'!A$2:B$680,2,FALSE)</f>
        <v>2182</v>
      </c>
      <c r="O177" s="69">
        <f>VLOOKUP(A177,'[3]186'!A$2:A$187,1,FALSE)</f>
        <v>2182</v>
      </c>
      <c r="P177" s="68">
        <f>VLOOKUP(A177,'[3]AREAS FINAL'!A$2:B$725,2,FALSE)</f>
        <v>2.5830299999999999</v>
      </c>
      <c r="Q177" s="20">
        <v>9.2922940000000001</v>
      </c>
      <c r="R177" s="79">
        <v>1</v>
      </c>
      <c r="S177" s="20">
        <f t="shared" si="24"/>
        <v>2.5830299999999999</v>
      </c>
      <c r="T177" s="80">
        <v>0.75</v>
      </c>
      <c r="U177" s="20">
        <f t="shared" si="25"/>
        <v>1.9372725</v>
      </c>
      <c r="V177" s="47" t="str">
        <f>VLOOKUP(A177,'[6]visited sites new'!$D$2:$AR$95,41,FALSE)</f>
        <v>housing only</v>
      </c>
      <c r="W177" s="81">
        <v>1</v>
      </c>
      <c r="X177" s="20">
        <f t="shared" si="26"/>
        <v>1.9372725</v>
      </c>
      <c r="Y177" s="68">
        <f>VLOOKUP(A177,'[3]DENSITY FINAL'!A$2:B$725,2,FALSE)</f>
        <v>60</v>
      </c>
      <c r="Z177" s="82">
        <f t="shared" si="27"/>
        <v>116.23635</v>
      </c>
      <c r="AA177" s="74">
        <f t="shared" si="23"/>
        <v>116.23635</v>
      </c>
      <c r="AB177" s="75"/>
      <c r="AC177" s="75"/>
      <c r="AD177" s="75"/>
      <c r="AE177" s="76"/>
      <c r="AF177" s="20"/>
      <c r="AG177" s="77">
        <f>VLOOKUP(A177,'[2]final categories'!A$4:B$682,2,FALSE)</f>
        <v>1</v>
      </c>
    </row>
    <row r="178" spans="1:192" ht="18.75" hidden="1" x14ac:dyDescent="0.3">
      <c r="A178" s="47">
        <v>2183</v>
      </c>
      <c r="B178" s="47" t="str">
        <f>VLOOKUP(A178,[2]Sheet2!A$1:B$186,2,FALSE)</f>
        <v>Yes - new site submission</v>
      </c>
      <c r="C178" s="20" t="s">
        <v>360</v>
      </c>
      <c r="D178" s="20" t="str">
        <f>VLOOKUP(A178,'[2]2011 New Sites - sources'!A$2:C$137,3,FALSE)</f>
        <v>KBC</v>
      </c>
      <c r="E178" s="20" t="s">
        <v>1139</v>
      </c>
      <c r="F178" s="20"/>
      <c r="G178" s="20" t="s">
        <v>81</v>
      </c>
      <c r="H178" s="20" t="s">
        <v>81</v>
      </c>
      <c r="I178" s="20" t="s">
        <v>1140</v>
      </c>
      <c r="J178" s="20">
        <v>1.5</v>
      </c>
      <c r="K178" s="20">
        <v>487709.33</v>
      </c>
      <c r="L178" s="20">
        <v>280865.78999999998</v>
      </c>
      <c r="M178" s="20" t="s">
        <v>1141</v>
      </c>
      <c r="N178" s="68">
        <f>VLOOKUP(A178,'[3]FU Type'!A$2:B$680,2,FALSE)</f>
        <v>2183</v>
      </c>
      <c r="O178" s="69">
        <f>VLOOKUP(A178,'[3]186'!A$2:A$187,1,FALSE)</f>
        <v>2183</v>
      </c>
      <c r="P178" s="68">
        <f>VLOOKUP(A178,'[3]AREAS FINAL'!A$2:B$725,2,FALSE)</f>
        <v>16.5441</v>
      </c>
      <c r="Q178" s="20">
        <v>7.2533159999999999</v>
      </c>
      <c r="R178" s="79">
        <v>1</v>
      </c>
      <c r="S178" s="20">
        <f t="shared" si="24"/>
        <v>16.5441</v>
      </c>
      <c r="T178" s="80">
        <v>0.5</v>
      </c>
      <c r="U178" s="20">
        <f t="shared" si="25"/>
        <v>8.2720500000000001</v>
      </c>
      <c r="V178" s="47" t="str">
        <f>VLOOKUP(A178,'[6]visited sites new'!$D$2:$AR$95,41,FALSE)</f>
        <v>Housing only</v>
      </c>
      <c r="W178" s="81">
        <v>1</v>
      </c>
      <c r="X178" s="20">
        <f t="shared" si="26"/>
        <v>8.2720500000000001</v>
      </c>
      <c r="Y178" s="68">
        <f>VLOOKUP(A178,'[3]DENSITY FINAL'!A$2:B$725,2,FALSE)</f>
        <v>50</v>
      </c>
      <c r="Z178" s="82">
        <f t="shared" si="27"/>
        <v>413.60250000000002</v>
      </c>
      <c r="AA178" s="74">
        <f t="shared" si="23"/>
        <v>413.60250000000002</v>
      </c>
      <c r="AB178" s="75"/>
      <c r="AC178" s="75"/>
      <c r="AD178" s="75"/>
      <c r="AE178" s="76"/>
      <c r="AF178" s="20"/>
      <c r="AG178" s="77">
        <f>VLOOKUP(A178,'[2]final categories'!A$4:B$682,2,FALSE)</f>
        <v>3</v>
      </c>
    </row>
    <row r="179" spans="1:192" ht="18.75" hidden="1" x14ac:dyDescent="0.3">
      <c r="A179" s="47">
        <v>2184</v>
      </c>
      <c r="B179" s="47" t="str">
        <f>VLOOKUP(A179,[2]Sheet2!A$1:B$186,2,FALSE)</f>
        <v>Yes - new site submission</v>
      </c>
      <c r="C179" s="20" t="s">
        <v>360</v>
      </c>
      <c r="D179" s="20" t="str">
        <f>VLOOKUP(A179,'[2]2011 New Sites - sources'!A$2:C$137,3,FALSE)</f>
        <v>KBC</v>
      </c>
      <c r="E179" s="20" t="s">
        <v>1142</v>
      </c>
      <c r="F179" s="20"/>
      <c r="G179" s="20" t="s">
        <v>81</v>
      </c>
      <c r="H179" s="20" t="s">
        <v>81</v>
      </c>
      <c r="I179" s="20" t="s">
        <v>1143</v>
      </c>
      <c r="J179" s="20">
        <v>3.3</v>
      </c>
      <c r="K179" s="20">
        <v>488431.07</v>
      </c>
      <c r="L179" s="20">
        <v>279987.44</v>
      </c>
      <c r="M179" s="20" t="s">
        <v>1144</v>
      </c>
      <c r="N179" s="68">
        <f>VLOOKUP(A179,'[3]FU Type'!A$2:B$680,2,FALSE)</f>
        <v>2184</v>
      </c>
      <c r="O179" s="69">
        <f>VLOOKUP(A179,'[3]186'!A$2:A$187,1,FALSE)</f>
        <v>2184</v>
      </c>
      <c r="P179" s="68">
        <f>VLOOKUP(A179,'[3]AREAS FINAL'!A$2:B$725,2,FALSE)</f>
        <v>16.6982</v>
      </c>
      <c r="Q179" s="20">
        <v>8.0346860000000007</v>
      </c>
      <c r="R179" s="79">
        <v>0.8</v>
      </c>
      <c r="S179" s="20">
        <f t="shared" si="24"/>
        <v>13.358560000000001</v>
      </c>
      <c r="T179" s="80">
        <v>0.5</v>
      </c>
      <c r="U179" s="20">
        <f t="shared" si="25"/>
        <v>6.6792800000000003</v>
      </c>
      <c r="V179" s="47" t="str">
        <f>VLOOKUP(A179,'[6]visited sites new'!$D$2:$AR$95,41,FALSE)</f>
        <v>Housing only</v>
      </c>
      <c r="W179" s="81">
        <v>1</v>
      </c>
      <c r="X179" s="20">
        <f t="shared" si="26"/>
        <v>6.6792800000000003</v>
      </c>
      <c r="Y179" s="68">
        <f>VLOOKUP(A179,'[3]DENSITY FINAL'!A$2:B$725,2,FALSE)</f>
        <v>50</v>
      </c>
      <c r="Z179" s="82">
        <f t="shared" si="27"/>
        <v>333.964</v>
      </c>
      <c r="AA179" s="74">
        <f t="shared" si="23"/>
        <v>333.964</v>
      </c>
      <c r="AB179" s="75"/>
      <c r="AC179" s="75"/>
      <c r="AD179" s="75"/>
      <c r="AE179" s="76"/>
      <c r="AF179" s="20"/>
      <c r="AG179" s="77">
        <f>VLOOKUP(A179,'[2]final categories'!A$4:B$682,2,FALSE)</f>
        <v>3</v>
      </c>
    </row>
    <row r="180" spans="1:192" ht="18.75" hidden="1" x14ac:dyDescent="0.3">
      <c r="A180" s="47">
        <v>2185</v>
      </c>
      <c r="B180" s="47" t="str">
        <f>VLOOKUP(A180,[2]Sheet2!A$1:B$186,2,FALSE)</f>
        <v>Yes - new site submission</v>
      </c>
      <c r="C180" s="20" t="s">
        <v>360</v>
      </c>
      <c r="D180" s="20" t="str">
        <f>VLOOKUP(A180,'[2]2011 New Sites - sources'!A$2:C$137,3,FALSE)</f>
        <v>KBC</v>
      </c>
      <c r="E180" s="20" t="s">
        <v>98</v>
      </c>
      <c r="F180" s="20"/>
      <c r="G180" s="20" t="s">
        <v>99</v>
      </c>
      <c r="H180" s="20" t="s">
        <v>81</v>
      </c>
      <c r="I180" s="20" t="s">
        <v>1145</v>
      </c>
      <c r="J180" s="20">
        <v>2.7</v>
      </c>
      <c r="K180" s="20">
        <v>489517.07</v>
      </c>
      <c r="L180" s="20">
        <v>273997.18</v>
      </c>
      <c r="M180" s="20" t="s">
        <v>1146</v>
      </c>
      <c r="N180" s="68">
        <f>VLOOKUP(A180,'[3]FU Type'!A$2:B$680,2,FALSE)</f>
        <v>2185</v>
      </c>
      <c r="O180" s="69">
        <f>VLOOKUP(A180,'[3]186'!A$2:A$187,1,FALSE)</f>
        <v>2185</v>
      </c>
      <c r="P180" s="68">
        <f>VLOOKUP(A180,'[3]AREAS FINAL'!A$2:B$725,2,FALSE)</f>
        <v>2.22146</v>
      </c>
      <c r="Q180" s="20">
        <v>14.279538000000001</v>
      </c>
      <c r="R180" s="79">
        <v>1</v>
      </c>
      <c r="S180" s="20">
        <f t="shared" si="24"/>
        <v>2.22146</v>
      </c>
      <c r="T180" s="80">
        <v>0.75</v>
      </c>
      <c r="U180" s="20">
        <f t="shared" si="25"/>
        <v>1.6660949999999999</v>
      </c>
      <c r="V180" s="47" t="str">
        <f>VLOOKUP(A180,'[6]visited sites new'!$D$2:$AR$95,41,FALSE)</f>
        <v>Housing only</v>
      </c>
      <c r="W180" s="81">
        <v>1</v>
      </c>
      <c r="X180" s="20">
        <f t="shared" si="26"/>
        <v>1.6660949999999999</v>
      </c>
      <c r="Y180" s="68">
        <f>VLOOKUP(A180,'[3]DENSITY FINAL'!A$2:B$725,2,FALSE)</f>
        <v>60</v>
      </c>
      <c r="Z180" s="82">
        <f t="shared" si="27"/>
        <v>99.965699999999998</v>
      </c>
      <c r="AA180" s="74">
        <f t="shared" si="23"/>
        <v>99.965699999999998</v>
      </c>
      <c r="AB180" s="75"/>
      <c r="AC180" s="75"/>
      <c r="AD180" s="75"/>
      <c r="AE180" s="76"/>
      <c r="AF180" s="20"/>
      <c r="AG180" s="77">
        <f>VLOOKUP(A180,'[2]final categories'!A$4:B$682,2,FALSE)</f>
        <v>1</v>
      </c>
    </row>
    <row r="181" spans="1:192" ht="18.75" hidden="1" x14ac:dyDescent="0.3">
      <c r="A181" s="87">
        <v>2186</v>
      </c>
      <c r="B181" s="87" t="str">
        <f>VLOOKUP(A181,[2]Sheet2!A$1:B$186,2,FALSE)</f>
        <v>Yes - new site submission</v>
      </c>
      <c r="C181" s="87" t="s">
        <v>360</v>
      </c>
      <c r="D181" s="87" t="str">
        <f>VLOOKUP(A181,'[2]2011 New Sites - sources'!A$2:C$137,3,FALSE)</f>
        <v>KBC</v>
      </c>
      <c r="E181" s="87" t="s">
        <v>1147</v>
      </c>
      <c r="F181" s="87"/>
      <c r="G181" s="87" t="s">
        <v>99</v>
      </c>
      <c r="H181" s="87" t="s">
        <v>81</v>
      </c>
      <c r="I181" s="87" t="s">
        <v>1148</v>
      </c>
      <c r="J181" s="87">
        <v>2.8</v>
      </c>
      <c r="K181" s="87">
        <v>490488.31</v>
      </c>
      <c r="L181" s="87">
        <v>274309.34000000003</v>
      </c>
      <c r="M181" s="87" t="s">
        <v>1149</v>
      </c>
      <c r="N181" s="68">
        <f>VLOOKUP(A181,'[3]FU Type'!A$2:B$680,2,FALSE)</f>
        <v>2186</v>
      </c>
      <c r="O181" s="69">
        <f>VLOOKUP(A181,'[3]186'!A$2:A$187,1,FALSE)</f>
        <v>2186</v>
      </c>
      <c r="P181" s="68">
        <f>VLOOKUP(A181,'[3]AREAS FINAL'!A$2:B$725,2,FALSE)</f>
        <v>5.8397300000000003</v>
      </c>
      <c r="Q181" s="87">
        <v>13.982886000000001</v>
      </c>
      <c r="R181" s="90">
        <v>0.9</v>
      </c>
      <c r="S181" s="87">
        <f t="shared" si="24"/>
        <v>5.255757</v>
      </c>
      <c r="T181" s="80">
        <v>0.75</v>
      </c>
      <c r="U181" s="87">
        <f t="shared" si="25"/>
        <v>3.9418177500000002</v>
      </c>
      <c r="V181" s="87" t="str">
        <f>VLOOKUP(A181,'[6]visited sites new'!$D$2:$AR$95,41,FALSE)</f>
        <v>housing or potentially mixed use</v>
      </c>
      <c r="W181" s="90">
        <v>1</v>
      </c>
      <c r="X181" s="87">
        <f t="shared" si="26"/>
        <v>3.9418177500000002</v>
      </c>
      <c r="Y181" s="68">
        <f>VLOOKUP(A181,'[3]DENSITY FINAL'!A$2:B$725,2,FALSE)</f>
        <v>60</v>
      </c>
      <c r="Z181" s="91">
        <f t="shared" si="27"/>
        <v>236.50906500000002</v>
      </c>
      <c r="AA181" s="74">
        <f t="shared" si="23"/>
        <v>236.50906500000002</v>
      </c>
      <c r="AB181" s="75"/>
      <c r="AC181" s="75"/>
      <c r="AD181" s="75"/>
      <c r="AE181" s="92"/>
      <c r="AF181" s="87"/>
      <c r="AG181" s="77">
        <f>VLOOKUP(A181,'[2]final categories'!A$4:B$682,2,FALSE)</f>
        <v>1</v>
      </c>
      <c r="CB181" s="95"/>
      <c r="CC181" s="95"/>
      <c r="CL181" s="96"/>
      <c r="CM181" s="96"/>
      <c r="CW181" s="97"/>
      <c r="CY181" s="98"/>
      <c r="DC181" s="97"/>
      <c r="DG181" s="99"/>
      <c r="FE181" s="95"/>
      <c r="FF181" s="95"/>
      <c r="FO181" s="96"/>
      <c r="FP181" s="96"/>
      <c r="FZ181" s="97"/>
      <c r="GB181" s="98"/>
      <c r="GF181" s="97"/>
      <c r="GJ181" s="99"/>
    </row>
    <row r="182" spans="1:192" ht="18.75" hidden="1" x14ac:dyDescent="0.3">
      <c r="A182" s="121">
        <v>2187</v>
      </c>
      <c r="B182" s="121" t="str">
        <f>VLOOKUP(A182,[2]Sheet2!A$1:B$186,2,FALSE)</f>
        <v>Yes - new site submission</v>
      </c>
      <c r="C182" s="121" t="s">
        <v>360</v>
      </c>
      <c r="D182" s="121" t="str">
        <f>VLOOKUP(A182,'[2]2011 New Sites - sources'!A$2:C$137,3,FALSE)</f>
        <v>KBC</v>
      </c>
      <c r="E182" s="121" t="s">
        <v>1150</v>
      </c>
      <c r="F182" s="121"/>
      <c r="G182" s="121" t="s">
        <v>96</v>
      </c>
      <c r="H182" s="121" t="s">
        <v>81</v>
      </c>
      <c r="I182" s="121" t="s">
        <v>1151</v>
      </c>
      <c r="J182" s="121">
        <v>3.25</v>
      </c>
      <c r="K182" s="121">
        <v>479118.84</v>
      </c>
      <c r="L182" s="121">
        <v>284282.69</v>
      </c>
      <c r="M182" s="121" t="s">
        <v>1152</v>
      </c>
      <c r="N182" s="68">
        <f>VLOOKUP(A182,'[3]FU Type'!A$2:B$680,2,FALSE)</f>
        <v>2187</v>
      </c>
      <c r="O182" s="69">
        <f>VLOOKUP(A182,'[3]186'!A$2:A$187,1,FALSE)</f>
        <v>2187</v>
      </c>
      <c r="P182" s="68">
        <f>VLOOKUP(A182,'[3]AREAS FINAL'!A$2:B$725,2,FALSE)</f>
        <v>57.440899999999999</v>
      </c>
      <c r="Q182" s="121">
        <v>9.1686979999999991</v>
      </c>
      <c r="R182" s="123">
        <v>1</v>
      </c>
      <c r="S182" s="121">
        <f t="shared" si="24"/>
        <v>57.440899999999999</v>
      </c>
      <c r="T182" s="94">
        <v>0.5</v>
      </c>
      <c r="U182" s="121">
        <f t="shared" si="25"/>
        <v>28.72045</v>
      </c>
      <c r="V182" s="121" t="str">
        <f>VLOOKUP(A182,'[6]visited sites new'!$D$2:$AR$95,41,FALSE)</f>
        <v>mixed use devt</v>
      </c>
      <c r="W182" s="123">
        <v>0.5</v>
      </c>
      <c r="X182" s="121">
        <f t="shared" si="26"/>
        <v>14.360225</v>
      </c>
      <c r="Y182" s="68">
        <f>VLOOKUP(A182,'[3]DENSITY FINAL'!A$2:B$725,2,FALSE)</f>
        <v>50</v>
      </c>
      <c r="Z182" s="124">
        <f t="shared" si="27"/>
        <v>718.01125000000002</v>
      </c>
      <c r="AA182" s="74">
        <f t="shared" si="23"/>
        <v>718.01125000000002</v>
      </c>
      <c r="AB182" s="125"/>
      <c r="AC182" s="125"/>
      <c r="AD182" s="125"/>
      <c r="AE182" s="126"/>
      <c r="AF182" s="87"/>
      <c r="AG182" s="77">
        <f>VLOOKUP(A182,'[2]final categories'!A$4:B$682,2,FALSE)</f>
        <v>2</v>
      </c>
      <c r="CB182" s="95"/>
      <c r="CC182" s="95"/>
      <c r="CL182" s="96"/>
      <c r="CM182" s="96"/>
      <c r="CW182" s="97"/>
      <c r="CY182" s="98"/>
      <c r="DC182" s="97"/>
      <c r="DG182" s="99"/>
      <c r="FE182" s="95"/>
      <c r="FF182" s="95"/>
      <c r="FO182" s="96"/>
      <c r="FP182" s="96"/>
      <c r="FZ182" s="97"/>
      <c r="GB182" s="98"/>
      <c r="GF182" s="97"/>
      <c r="GJ182" s="99"/>
    </row>
    <row r="183" spans="1:192" ht="18.75" hidden="1" x14ac:dyDescent="0.3">
      <c r="A183" s="87">
        <v>2188</v>
      </c>
      <c r="B183" s="87" t="str">
        <f>VLOOKUP(A183,[2]Sheet2!A$1:B$186,2,FALSE)</f>
        <v>Yes - new site submission</v>
      </c>
      <c r="C183" s="87" t="s">
        <v>360</v>
      </c>
      <c r="D183" s="87" t="str">
        <f>VLOOKUP(A183,'[2]2011 New Sites - sources'!A$2:C$137,3,FALSE)</f>
        <v>KBC</v>
      </c>
      <c r="E183" s="87" t="s">
        <v>1153</v>
      </c>
      <c r="F183" s="87"/>
      <c r="G183" s="87" t="s">
        <v>96</v>
      </c>
      <c r="H183" s="87" t="s">
        <v>81</v>
      </c>
      <c r="I183" s="87" t="s">
        <v>1154</v>
      </c>
      <c r="J183" s="87">
        <v>0</v>
      </c>
      <c r="K183" s="87">
        <v>479435.29</v>
      </c>
      <c r="L183" s="87">
        <v>284812.90000000002</v>
      </c>
      <c r="M183" s="87" t="s">
        <v>1155</v>
      </c>
      <c r="N183" s="68">
        <f>VLOOKUP(A183,'[3]FU Type'!A$2:B$680,2,FALSE)</f>
        <v>2188</v>
      </c>
      <c r="O183" s="69">
        <f>VLOOKUP(A183,'[3]186'!A$2:A$187,1,FALSE)</f>
        <v>2188</v>
      </c>
      <c r="P183" s="68">
        <f>VLOOKUP(A183,'[3]AREAS FINAL'!A$2:B$725,2,FALSE)</f>
        <v>15.253299999999999</v>
      </c>
      <c r="Q183" s="87">
        <v>8.9487629999999996</v>
      </c>
      <c r="R183" s="90">
        <v>1</v>
      </c>
      <c r="S183" s="87">
        <f t="shared" si="24"/>
        <v>15.253299999999999</v>
      </c>
      <c r="T183" s="94">
        <v>0.5</v>
      </c>
      <c r="U183" s="121">
        <f t="shared" si="25"/>
        <v>7.6266499999999997</v>
      </c>
      <c r="V183" s="87" t="str">
        <f>VLOOKUP(A183,'[6]visited sites new'!$D$2:$AR$95,41,FALSE)</f>
        <v>mixed use devt</v>
      </c>
      <c r="W183" s="90">
        <v>0.5</v>
      </c>
      <c r="X183" s="87">
        <f t="shared" si="26"/>
        <v>3.8133249999999999</v>
      </c>
      <c r="Y183" s="68">
        <f>VLOOKUP(A183,'[3]DENSITY FINAL'!A$2:B$725,2,FALSE)</f>
        <v>35</v>
      </c>
      <c r="Z183" s="91">
        <f t="shared" si="27"/>
        <v>133.466375</v>
      </c>
      <c r="AA183" s="74">
        <f t="shared" si="23"/>
        <v>133.466375</v>
      </c>
      <c r="AB183" s="75"/>
      <c r="AC183" s="75"/>
      <c r="AD183" s="75"/>
      <c r="AE183" s="92"/>
      <c r="AF183" s="87"/>
      <c r="AG183" s="77">
        <f>VLOOKUP(A183,'[2]final categories'!A$4:B$682,2,FALSE)</f>
        <v>2</v>
      </c>
      <c r="CB183" s="95"/>
      <c r="CC183" s="95"/>
      <c r="CL183" s="96"/>
      <c r="CM183" s="96"/>
      <c r="CW183" s="97"/>
      <c r="CY183" s="98"/>
      <c r="DC183" s="97"/>
      <c r="DG183" s="99"/>
      <c r="FE183" s="95"/>
      <c r="FF183" s="95"/>
      <c r="FO183" s="96"/>
      <c r="FP183" s="96"/>
      <c r="FZ183" s="97"/>
      <c r="GB183" s="98"/>
      <c r="GF183" s="97"/>
      <c r="GJ183" s="99"/>
    </row>
    <row r="184" spans="1:192" ht="18.75" hidden="1" x14ac:dyDescent="0.3">
      <c r="A184" s="87">
        <v>2189</v>
      </c>
      <c r="B184" s="87" t="str">
        <f>VLOOKUP(A184,[2]Sheet2!A$1:B$186,2,FALSE)</f>
        <v>Yes - new site submission</v>
      </c>
      <c r="C184" s="87" t="s">
        <v>360</v>
      </c>
      <c r="D184" s="87" t="str">
        <f>VLOOKUP(A184,'[2]2011 New Sites - sources'!A$2:C$137,3,FALSE)</f>
        <v>KBC</v>
      </c>
      <c r="E184" s="87" t="s">
        <v>1156</v>
      </c>
      <c r="F184" s="87"/>
      <c r="G184" s="87" t="s">
        <v>96</v>
      </c>
      <c r="H184" s="87" t="s">
        <v>81</v>
      </c>
      <c r="I184" s="87" t="s">
        <v>1157</v>
      </c>
      <c r="J184" s="87">
        <v>2.5499999999999998</v>
      </c>
      <c r="K184" s="87">
        <v>478874.83</v>
      </c>
      <c r="L184" s="87">
        <v>283825.33</v>
      </c>
      <c r="M184" s="87" t="s">
        <v>1158</v>
      </c>
      <c r="N184" s="68">
        <f>VLOOKUP(A184,'[3]FU Type'!A$2:B$680,2,FALSE)</f>
        <v>2189</v>
      </c>
      <c r="O184" s="69">
        <f>VLOOKUP(A184,'[3]186'!A$2:A$187,1,FALSE)</f>
        <v>2189</v>
      </c>
      <c r="P184" s="68">
        <f>VLOOKUP(A184,'[3]AREAS FINAL'!A$2:B$725,2,FALSE)</f>
        <v>10.6958</v>
      </c>
      <c r="Q184" s="87">
        <v>9.8758119999999998</v>
      </c>
      <c r="R184" s="90">
        <v>1</v>
      </c>
      <c r="S184" s="121">
        <f t="shared" si="24"/>
        <v>10.6958</v>
      </c>
      <c r="T184" s="94">
        <v>0.5</v>
      </c>
      <c r="U184" s="121">
        <f t="shared" si="25"/>
        <v>5.3479000000000001</v>
      </c>
      <c r="V184" s="87" t="str">
        <f>VLOOKUP(A184,'[6]visited sites new'!$D$2:$AR$95,41,FALSE)</f>
        <v>mixed use devt</v>
      </c>
      <c r="W184" s="90">
        <v>1</v>
      </c>
      <c r="X184" s="121">
        <f t="shared" si="26"/>
        <v>5.3479000000000001</v>
      </c>
      <c r="Y184" s="68">
        <f>VLOOKUP(A184,'[3]DENSITY FINAL'!A$2:B$725,2,FALSE)</f>
        <v>35</v>
      </c>
      <c r="Z184" s="124">
        <f t="shared" si="27"/>
        <v>187.1765</v>
      </c>
      <c r="AA184" s="74">
        <f t="shared" si="23"/>
        <v>187.1765</v>
      </c>
      <c r="AB184" s="75"/>
      <c r="AC184" s="75"/>
      <c r="AD184" s="75"/>
      <c r="AE184" s="92"/>
      <c r="AF184" s="87"/>
      <c r="AG184" s="77">
        <f>VLOOKUP(A184,'[2]final categories'!A$4:B$682,2,FALSE)</f>
        <v>1</v>
      </c>
      <c r="CB184" s="95"/>
      <c r="CC184" s="95"/>
      <c r="CL184" s="96"/>
      <c r="CM184" s="96"/>
      <c r="CW184" s="97"/>
      <c r="CY184" s="98"/>
      <c r="DC184" s="97"/>
      <c r="DG184" s="99"/>
      <c r="FE184" s="95"/>
      <c r="FF184" s="95"/>
      <c r="FO184" s="96"/>
      <c r="FP184" s="96"/>
      <c r="FZ184" s="97"/>
      <c r="GB184" s="98"/>
      <c r="GF184" s="97"/>
      <c r="GJ184" s="99"/>
    </row>
    <row r="185" spans="1:192" ht="18.75" hidden="1" x14ac:dyDescent="0.3">
      <c r="A185" s="87">
        <v>2190</v>
      </c>
      <c r="B185" s="87" t="str">
        <f>VLOOKUP(A185,[2]Sheet2!A$1:B$186,2,FALSE)</f>
        <v>Yes - new site submission</v>
      </c>
      <c r="C185" s="87" t="s">
        <v>360</v>
      </c>
      <c r="D185" s="87" t="str">
        <f>VLOOKUP(A185,'[2]2011 New Sites - sources'!A$2:C$137,3,FALSE)</f>
        <v>KBC</v>
      </c>
      <c r="E185" s="87" t="s">
        <v>1159</v>
      </c>
      <c r="F185" s="87"/>
      <c r="G185" s="87" t="s">
        <v>88</v>
      </c>
      <c r="H185" s="87" t="s">
        <v>81</v>
      </c>
      <c r="I185" s="87" t="s">
        <v>1160</v>
      </c>
      <c r="J185" s="87">
        <v>0</v>
      </c>
      <c r="K185" s="87">
        <v>482049.86</v>
      </c>
      <c r="L185" s="87">
        <v>282178.24</v>
      </c>
      <c r="M185" s="87" t="s">
        <v>1161</v>
      </c>
      <c r="N185" s="68">
        <f>VLOOKUP(A185,'[3]FU Type'!A$2:B$680,2,FALSE)</f>
        <v>2190</v>
      </c>
      <c r="O185" s="69">
        <f>VLOOKUP(A185,'[3]186'!A$2:A$187,1,FALSE)</f>
        <v>2190</v>
      </c>
      <c r="P185" s="68">
        <f>VLOOKUP(A185,'[3]AREAS FINAL'!A$2:B$725,2,FALSE)</f>
        <v>4.4002499999999998</v>
      </c>
      <c r="Q185" s="87">
        <v>8.3363390000000006</v>
      </c>
      <c r="R185" s="90">
        <v>1</v>
      </c>
      <c r="S185" s="87">
        <f t="shared" si="24"/>
        <v>4.4002499999999998</v>
      </c>
      <c r="T185" s="80">
        <v>0.75</v>
      </c>
      <c r="U185" s="87">
        <f t="shared" si="25"/>
        <v>3.3001874999999998</v>
      </c>
      <c r="V185" s="87" t="str">
        <f>VLOOKUP(A185,'[6]visited sites new'!$D$2:$AR$95,41,FALSE)</f>
        <v>housing or mixed</v>
      </c>
      <c r="W185" s="90">
        <v>1</v>
      </c>
      <c r="X185" s="87">
        <f t="shared" si="26"/>
        <v>3.3001874999999998</v>
      </c>
      <c r="Y185" s="68">
        <f>VLOOKUP(A185,'[3]DENSITY FINAL'!A$2:B$725,2,FALSE)</f>
        <v>60</v>
      </c>
      <c r="Z185" s="91">
        <f t="shared" si="27"/>
        <v>198.01124999999999</v>
      </c>
      <c r="AA185" s="74">
        <f t="shared" si="23"/>
        <v>198.01124999999999</v>
      </c>
      <c r="AB185" s="75"/>
      <c r="AC185" s="75"/>
      <c r="AD185" s="75"/>
      <c r="AE185" s="92"/>
      <c r="AF185" s="87"/>
      <c r="AG185" s="77">
        <f>VLOOKUP(A185,'[2]final categories'!A$4:B$682,2,FALSE)</f>
        <v>2</v>
      </c>
      <c r="CB185" s="95"/>
      <c r="CC185" s="95"/>
      <c r="CL185" s="96"/>
      <c r="CM185" s="96"/>
      <c r="CW185" s="97"/>
      <c r="CY185" s="98"/>
      <c r="DC185" s="97"/>
      <c r="DG185" s="99"/>
      <c r="FE185" s="95"/>
      <c r="FF185" s="95"/>
      <c r="FO185" s="96"/>
      <c r="FP185" s="96"/>
      <c r="FZ185" s="97"/>
      <c r="GB185" s="98"/>
      <c r="GF185" s="97"/>
      <c r="GJ185" s="99"/>
    </row>
    <row r="186" spans="1:192" ht="18.75" hidden="1" x14ac:dyDescent="0.3">
      <c r="A186" s="87">
        <v>2191</v>
      </c>
      <c r="B186" s="87" t="str">
        <f>VLOOKUP(A186,[2]Sheet2!A$1:B$186,2,FALSE)</f>
        <v>Yes - new site submission</v>
      </c>
      <c r="C186" s="87" t="s">
        <v>360</v>
      </c>
      <c r="D186" s="87" t="str">
        <f>VLOOKUP(A186,'[2]2011 New Sites - sources'!A$2:C$137,3,FALSE)</f>
        <v>KBC</v>
      </c>
      <c r="E186" s="87" t="s">
        <v>1162</v>
      </c>
      <c r="F186" s="87"/>
      <c r="G186" s="87" t="s">
        <v>88</v>
      </c>
      <c r="H186" s="87" t="s">
        <v>81</v>
      </c>
      <c r="I186" s="87" t="s">
        <v>1163</v>
      </c>
      <c r="J186" s="87">
        <v>3.4</v>
      </c>
      <c r="K186" s="87">
        <v>480724.15</v>
      </c>
      <c r="L186" s="87">
        <v>280671.21999999997</v>
      </c>
      <c r="M186" s="87" t="s">
        <v>1164</v>
      </c>
      <c r="N186" s="68">
        <f>VLOOKUP(A186,'[3]FU Type'!A$2:B$680,2,FALSE)</f>
        <v>2191</v>
      </c>
      <c r="O186" s="69">
        <f>VLOOKUP(A186,'[3]186'!A$2:A$187,1,FALSE)</f>
        <v>2191</v>
      </c>
      <c r="P186" s="68">
        <f>VLOOKUP(A186,'[3]AREAS FINAL'!A$2:B$725,2,FALSE)</f>
        <v>0.96227499999999999</v>
      </c>
      <c r="Q186" s="87">
        <v>10.458904</v>
      </c>
      <c r="R186" s="90">
        <v>1</v>
      </c>
      <c r="S186" s="87">
        <f t="shared" si="24"/>
        <v>0.96227499999999999</v>
      </c>
      <c r="T186" s="71">
        <v>0.9</v>
      </c>
      <c r="U186" s="87">
        <f t="shared" si="25"/>
        <v>0.86604749999999997</v>
      </c>
      <c r="V186" s="87" t="str">
        <f>VLOOKUP(A186,'[6]visited sites new'!$D$2:$AR$95,41,FALSE)</f>
        <v>mixed</v>
      </c>
      <c r="W186" s="90">
        <v>1</v>
      </c>
      <c r="X186" s="87">
        <f t="shared" si="26"/>
        <v>0.86604749999999997</v>
      </c>
      <c r="Y186" s="68">
        <f>VLOOKUP(A186,'[3]DENSITY FINAL'!A$2:B$725,2,FALSE)</f>
        <v>60</v>
      </c>
      <c r="Z186" s="91">
        <f t="shared" si="27"/>
        <v>51.962849999999996</v>
      </c>
      <c r="AA186" s="74">
        <f t="shared" si="23"/>
        <v>51.962849999999996</v>
      </c>
      <c r="AB186" s="75"/>
      <c r="AC186" s="75"/>
      <c r="AD186" s="75"/>
      <c r="AE186" s="92"/>
      <c r="AF186" s="87"/>
      <c r="AG186" s="77">
        <f>VLOOKUP(A186,'[2]final categories'!A$4:B$682,2,FALSE)</f>
        <v>2</v>
      </c>
      <c r="CB186" s="95"/>
      <c r="CC186" s="95"/>
      <c r="CL186" s="96"/>
      <c r="CM186" s="96"/>
      <c r="CW186" s="97"/>
      <c r="CY186" s="98"/>
      <c r="DC186" s="97"/>
      <c r="DG186" s="99"/>
      <c r="FE186" s="95"/>
      <c r="FF186" s="95"/>
      <c r="FO186" s="96"/>
      <c r="FP186" s="96"/>
      <c r="FZ186" s="97"/>
      <c r="GB186" s="98"/>
      <c r="GF186" s="97"/>
      <c r="GJ186" s="99"/>
    </row>
    <row r="187" spans="1:192" ht="18.75" hidden="1" x14ac:dyDescent="0.3">
      <c r="A187" s="87">
        <v>2192</v>
      </c>
      <c r="B187" s="87" t="str">
        <f>VLOOKUP(A187,[2]Sheet2!A$1:B$186,2,FALSE)</f>
        <v>Yes - new site submission</v>
      </c>
      <c r="C187" s="87" t="s">
        <v>360</v>
      </c>
      <c r="D187" s="87" t="str">
        <f>VLOOKUP(A187,'[2]2011 New Sites - sources'!A$2:C$137,3,FALSE)</f>
        <v>KBC</v>
      </c>
      <c r="E187" s="87" t="s">
        <v>1165</v>
      </c>
      <c r="F187" s="87"/>
      <c r="G187" s="87" t="s">
        <v>1166</v>
      </c>
      <c r="H187" s="87" t="s">
        <v>81</v>
      </c>
      <c r="I187" s="87" t="s">
        <v>1167</v>
      </c>
      <c r="J187" s="87">
        <v>2.6</v>
      </c>
      <c r="K187" s="87">
        <v>483835.69</v>
      </c>
      <c r="L187" s="87">
        <v>275422.55</v>
      </c>
      <c r="M187" s="87" t="s">
        <v>1168</v>
      </c>
      <c r="N187" s="68">
        <f>VLOOKUP(A187,'[3]FU Type'!A$2:B$680,2,FALSE)</f>
        <v>2192</v>
      </c>
      <c r="O187" s="69">
        <f>VLOOKUP(A187,'[3]186'!A$2:A$187,1,FALSE)</f>
        <v>2192</v>
      </c>
      <c r="P187" s="68">
        <f>VLOOKUP(A187,'[3]AREAS FINAL'!A$2:B$725,2,FALSE)</f>
        <v>16.656300000000002</v>
      </c>
      <c r="Q187" s="87">
        <v>13.293018999999999</v>
      </c>
      <c r="R187" s="90">
        <v>0.95</v>
      </c>
      <c r="S187" s="87">
        <f t="shared" si="24"/>
        <v>15.823485000000002</v>
      </c>
      <c r="T187" s="94">
        <v>0.5</v>
      </c>
      <c r="U187" s="87">
        <f t="shared" si="25"/>
        <v>7.9117425000000008</v>
      </c>
      <c r="V187" s="87" t="str">
        <f>VLOOKUP(A187,'[6]visited sites new'!$D$2:$AR$95,41,FALSE)</f>
        <v>mixed use devt</v>
      </c>
      <c r="W187" s="90">
        <v>1</v>
      </c>
      <c r="X187" s="87">
        <f t="shared" si="26"/>
        <v>7.9117425000000008</v>
      </c>
      <c r="Y187" s="68">
        <f>VLOOKUP(A187,'[3]DENSITY FINAL'!A$2:B$725,2,FALSE)</f>
        <v>50</v>
      </c>
      <c r="Z187" s="91">
        <f t="shared" si="27"/>
        <v>395.58712500000001</v>
      </c>
      <c r="AA187" s="74">
        <f t="shared" si="23"/>
        <v>395.58712500000001</v>
      </c>
      <c r="AB187" s="75"/>
      <c r="AC187" s="75"/>
      <c r="AD187" s="75"/>
      <c r="AE187" s="92"/>
      <c r="AF187" s="87"/>
      <c r="AG187" s="77">
        <f>VLOOKUP(A187,'[2]final categories'!A$4:B$682,2,FALSE)</f>
        <v>2</v>
      </c>
      <c r="CB187" s="95"/>
      <c r="CC187" s="95"/>
      <c r="CL187" s="96"/>
      <c r="CM187" s="96"/>
      <c r="CW187" s="97"/>
      <c r="CY187" s="98"/>
      <c r="DC187" s="97"/>
      <c r="DG187" s="99"/>
      <c r="FE187" s="95"/>
      <c r="FF187" s="95"/>
      <c r="FO187" s="96"/>
      <c r="FP187" s="96"/>
      <c r="FZ187" s="97"/>
      <c r="GB187" s="98"/>
      <c r="GF187" s="97"/>
      <c r="GJ187" s="99"/>
    </row>
    <row r="188" spans="1:192" ht="18.75" hidden="1" x14ac:dyDescent="0.3">
      <c r="A188" s="47">
        <v>2193</v>
      </c>
      <c r="B188" s="47" t="str">
        <f>VLOOKUP(A188,[2]Sheet2!A$1:B$186,2,FALSE)</f>
        <v>Yes - new site submission</v>
      </c>
      <c r="C188" s="20" t="s">
        <v>360</v>
      </c>
      <c r="D188" s="20" t="str">
        <f>VLOOKUP(A188,'[2]2011 New Sites - sources'!A$2:C$137,3,FALSE)</f>
        <v>KBC</v>
      </c>
      <c r="E188" s="20" t="s">
        <v>1169</v>
      </c>
      <c r="F188" s="20"/>
      <c r="G188" s="20" t="s">
        <v>1166</v>
      </c>
      <c r="H188" s="20" t="s">
        <v>81</v>
      </c>
      <c r="I188" s="20" t="s">
        <v>1170</v>
      </c>
      <c r="J188" s="20" t="s">
        <v>620</v>
      </c>
      <c r="K188" s="20">
        <v>483161.07</v>
      </c>
      <c r="L188" s="20">
        <v>275765.40000000002</v>
      </c>
      <c r="M188" s="20" t="s">
        <v>1171</v>
      </c>
      <c r="N188" s="68">
        <f>VLOOKUP(A188,'[3]FU Type'!A$2:B$680,2,FALSE)</f>
        <v>2193</v>
      </c>
      <c r="O188" s="69">
        <f>VLOOKUP(A188,'[3]186'!A$2:A$187,1,FALSE)</f>
        <v>2193</v>
      </c>
      <c r="P188" s="68">
        <f>VLOOKUP(A188,'[3]AREAS FINAL'!A$2:B$725,2,FALSE)</f>
        <v>1.0462499999999999</v>
      </c>
      <c r="Q188" s="20">
        <v>13.496834</v>
      </c>
      <c r="R188" s="79">
        <v>1</v>
      </c>
      <c r="S188" s="20">
        <f t="shared" si="24"/>
        <v>1.0462499999999999</v>
      </c>
      <c r="T188" s="80">
        <v>0.9</v>
      </c>
      <c r="U188" s="20">
        <f t="shared" si="25"/>
        <v>0.94162499999999993</v>
      </c>
      <c r="V188" s="47" t="str">
        <f>VLOOKUP(A188,'[6]visited sites new'!$D$2:$AR$95,41,FALSE)</f>
        <v>housing only</v>
      </c>
      <c r="W188" s="81">
        <v>1</v>
      </c>
      <c r="X188" s="20">
        <f t="shared" si="26"/>
        <v>0.94162499999999993</v>
      </c>
      <c r="Y188" s="68">
        <f>VLOOKUP(A188,'[3]DENSITY FINAL'!A$2:B$725,2,FALSE)</f>
        <v>50</v>
      </c>
      <c r="Z188" s="82">
        <f t="shared" si="27"/>
        <v>47.081249999999997</v>
      </c>
      <c r="AA188" s="74">
        <f t="shared" si="23"/>
        <v>47.081249999999997</v>
      </c>
      <c r="AB188" s="75"/>
      <c r="AC188" s="75"/>
      <c r="AD188" s="75"/>
      <c r="AE188" s="76"/>
      <c r="AF188" s="20"/>
      <c r="AG188" s="77">
        <f>VLOOKUP(A188,'[2]final categories'!A$4:B$682,2,FALSE)</f>
        <v>1</v>
      </c>
    </row>
    <row r="189" spans="1:192" ht="18.75" hidden="1" x14ac:dyDescent="0.3">
      <c r="A189" s="47">
        <v>2194</v>
      </c>
      <c r="B189" s="47" t="str">
        <f>VLOOKUP(A189,[2]Sheet2!A$1:B$186,2,FALSE)</f>
        <v>Yes - new site submission</v>
      </c>
      <c r="C189" s="20" t="s">
        <v>360</v>
      </c>
      <c r="D189" s="20" t="str">
        <f>VLOOKUP(A189,'[2]2011 New Sites - sources'!A$2:C$137,3,FALSE)</f>
        <v>KBC</v>
      </c>
      <c r="E189" s="20" t="s">
        <v>1172</v>
      </c>
      <c r="F189" s="20"/>
      <c r="G189" s="20" t="s">
        <v>934</v>
      </c>
      <c r="H189" s="20" t="s">
        <v>81</v>
      </c>
      <c r="I189" s="20" t="s">
        <v>1173</v>
      </c>
      <c r="J189" s="20">
        <v>1.45</v>
      </c>
      <c r="K189" s="20">
        <v>489507.9</v>
      </c>
      <c r="L189" s="20">
        <v>282806.48</v>
      </c>
      <c r="M189" s="20" t="s">
        <v>1174</v>
      </c>
      <c r="N189" s="68">
        <f>VLOOKUP(A189,'[3]FU Type'!A$2:B$680,2,FALSE)</f>
        <v>2194</v>
      </c>
      <c r="O189" s="69">
        <f>VLOOKUP(A189,'[3]186'!A$2:A$187,1,FALSE)</f>
        <v>2194</v>
      </c>
      <c r="P189" s="68">
        <f>VLOOKUP(A189,'[3]AREAS FINAL'!A$2:B$725,2,FALSE)</f>
        <v>0.79015199999999997</v>
      </c>
      <c r="Q189" s="20">
        <v>5.5733139999999999</v>
      </c>
      <c r="R189" s="79">
        <v>1</v>
      </c>
      <c r="S189" s="20">
        <f t="shared" si="24"/>
        <v>0.79015199999999997</v>
      </c>
      <c r="T189" s="80">
        <v>0.9</v>
      </c>
      <c r="U189" s="20">
        <f t="shared" si="25"/>
        <v>0.71113680000000001</v>
      </c>
      <c r="V189" s="47" t="str">
        <f>VLOOKUP(A189,'[6]visited sites new'!$D$2:$AR$95,41,FALSE)</f>
        <v>housing only</v>
      </c>
      <c r="W189" s="81">
        <v>1</v>
      </c>
      <c r="X189" s="20">
        <f t="shared" si="26"/>
        <v>0.71113680000000001</v>
      </c>
      <c r="Y189" s="68">
        <f>VLOOKUP(A189,'[3]DENSITY FINAL'!A$2:B$725,2,FALSE)</f>
        <v>35</v>
      </c>
      <c r="Z189" s="82">
        <f t="shared" si="27"/>
        <v>24.889787999999999</v>
      </c>
      <c r="AA189" s="74">
        <f t="shared" si="23"/>
        <v>24.889787999999999</v>
      </c>
      <c r="AB189" s="75"/>
      <c r="AC189" s="75"/>
      <c r="AD189" s="75"/>
      <c r="AE189" s="76"/>
      <c r="AF189" s="20"/>
      <c r="AG189" s="77">
        <f>VLOOKUP(A189,'[2]final categories'!A$4:B$682,2,FALSE)</f>
        <v>1</v>
      </c>
    </row>
    <row r="190" spans="1:192" ht="18.75" hidden="1" x14ac:dyDescent="0.3">
      <c r="A190" s="47">
        <v>2195</v>
      </c>
      <c r="B190" s="47" t="str">
        <f>VLOOKUP(A190,[2]Sheet2!A$1:B$186,2,FALSE)</f>
        <v>Yes - new site submission</v>
      </c>
      <c r="C190" s="20" t="s">
        <v>360</v>
      </c>
      <c r="D190" s="20" t="str">
        <f>VLOOKUP(A190,'[2]2011 New Sites - sources'!A$2:C$137,3,FALSE)</f>
        <v>KBC</v>
      </c>
      <c r="E190" s="20" t="s">
        <v>1175</v>
      </c>
      <c r="F190" s="20"/>
      <c r="G190" s="20" t="s">
        <v>934</v>
      </c>
      <c r="H190" s="20" t="s">
        <v>81</v>
      </c>
      <c r="I190" s="20" t="s">
        <v>1176</v>
      </c>
      <c r="J190" s="20">
        <v>1.5</v>
      </c>
      <c r="K190" s="20">
        <v>489594.72</v>
      </c>
      <c r="L190" s="20">
        <v>283207.40999999997</v>
      </c>
      <c r="M190" s="20" t="s">
        <v>1177</v>
      </c>
      <c r="N190" s="68">
        <f>VLOOKUP(A190,'[3]FU Type'!A$2:B$680,2,FALSE)</f>
        <v>2195</v>
      </c>
      <c r="O190" s="69">
        <f>VLOOKUP(A190,'[3]186'!A$2:A$187,1,FALSE)</f>
        <v>2195</v>
      </c>
      <c r="P190" s="68">
        <f>VLOOKUP(A190,'[3]AREAS FINAL'!A$2:B$725,2,FALSE)</f>
        <v>0.33091700000000002</v>
      </c>
      <c r="Q190" s="20">
        <v>5.2161299999999997</v>
      </c>
      <c r="R190" s="79">
        <v>0.95</v>
      </c>
      <c r="S190" s="20">
        <f t="shared" si="24"/>
        <v>0.31437114999999999</v>
      </c>
      <c r="T190" s="80">
        <v>1</v>
      </c>
      <c r="U190" s="20">
        <f t="shared" si="25"/>
        <v>0.31437114999999999</v>
      </c>
      <c r="V190" s="47" t="str">
        <f>VLOOKUP(A190,'[6]visited sites new'!$D$2:$AR$95,41,FALSE)</f>
        <v>housing only</v>
      </c>
      <c r="W190" s="81">
        <v>1</v>
      </c>
      <c r="X190" s="20">
        <f t="shared" si="26"/>
        <v>0.31437114999999999</v>
      </c>
      <c r="Y190" s="68">
        <f>VLOOKUP(A190,'[3]DENSITY FINAL'!A$2:B$725,2,FALSE)</f>
        <v>35</v>
      </c>
      <c r="Z190" s="82">
        <f t="shared" si="27"/>
        <v>11.00299025</v>
      </c>
      <c r="AA190" s="74">
        <f t="shared" si="23"/>
        <v>11.00299025</v>
      </c>
      <c r="AB190" s="75"/>
      <c r="AC190" s="75"/>
      <c r="AD190" s="75"/>
      <c r="AE190" s="76"/>
      <c r="AF190" s="20"/>
      <c r="AG190" s="77">
        <f>VLOOKUP(A190,'[2]final categories'!A$4:B$682,2,FALSE)</f>
        <v>1</v>
      </c>
    </row>
    <row r="191" spans="1:192" ht="18.75" hidden="1" x14ac:dyDescent="0.3">
      <c r="A191" s="87">
        <v>2196</v>
      </c>
      <c r="B191" s="87" t="str">
        <f>VLOOKUP(A191,[2]Sheet2!A$1:B$186,2,FALSE)</f>
        <v>No - not a SHLAA settlement site</v>
      </c>
      <c r="C191" s="87" t="s">
        <v>360</v>
      </c>
      <c r="D191" s="87" t="str">
        <f>VLOOKUP(A191,'[2]2011 New Sites - sources'!A$2:C$137,3,FALSE)</f>
        <v>KBC</v>
      </c>
      <c r="E191" s="87" t="s">
        <v>1178</v>
      </c>
      <c r="F191" s="87"/>
      <c r="G191" s="87" t="s">
        <v>934</v>
      </c>
      <c r="H191" s="87" t="s">
        <v>81</v>
      </c>
      <c r="I191" s="87" t="s">
        <v>1179</v>
      </c>
      <c r="J191" s="87">
        <v>0</v>
      </c>
      <c r="K191" s="87">
        <v>482747.31</v>
      </c>
      <c r="L191" s="87">
        <v>277290.90999999997</v>
      </c>
      <c r="M191" s="87" t="s">
        <v>1180</v>
      </c>
      <c r="N191" s="68">
        <f>VLOOKUP(A191,'[3]FU Type'!A$2:B$680,2,FALSE)</f>
        <v>2196</v>
      </c>
      <c r="O191" s="69">
        <f>VLOOKUP(A191,'[3]186'!A$2:A$187,1,FALSE)</f>
        <v>2196</v>
      </c>
      <c r="P191" s="68">
        <f>VLOOKUP(A191,'[3]AREAS FINAL'!A$2:B$725,2,FALSE)</f>
        <v>1.01562</v>
      </c>
      <c r="Q191" s="87">
        <v>12.244316</v>
      </c>
      <c r="R191" s="90">
        <v>1</v>
      </c>
      <c r="S191" s="87">
        <f t="shared" si="24"/>
        <v>1.01562</v>
      </c>
      <c r="T191" s="80">
        <v>0.9</v>
      </c>
      <c r="U191" s="87">
        <f t="shared" si="25"/>
        <v>0.91405800000000004</v>
      </c>
      <c r="V191" s="87" t="s">
        <v>616</v>
      </c>
      <c r="W191" s="90">
        <v>1</v>
      </c>
      <c r="X191" s="87">
        <f t="shared" si="26"/>
        <v>0.91405800000000004</v>
      </c>
      <c r="Y191" s="68">
        <f>VLOOKUP(A191,'[3]DENSITY FINAL'!A$2:B$725,2,FALSE)</f>
        <v>35</v>
      </c>
      <c r="Z191" s="91">
        <f t="shared" si="27"/>
        <v>31.99203</v>
      </c>
      <c r="AA191" s="74">
        <f t="shared" si="23"/>
        <v>31.99203</v>
      </c>
      <c r="AB191" s="75"/>
      <c r="AC191" s="75"/>
      <c r="AD191" s="75"/>
      <c r="AE191" s="92"/>
      <c r="AF191" s="87"/>
      <c r="AG191" s="77">
        <f>VLOOKUP(A191,'[2]final categories'!A$4:B$682,2,FALSE)</f>
        <v>2</v>
      </c>
      <c r="CB191" s="95"/>
      <c r="CC191" s="95"/>
      <c r="CL191" s="96"/>
      <c r="CM191" s="96"/>
      <c r="CW191" s="97"/>
      <c r="CY191" s="98"/>
      <c r="DC191" s="97"/>
      <c r="DG191" s="99"/>
      <c r="FE191" s="95"/>
      <c r="FF191" s="95"/>
      <c r="FO191" s="96"/>
      <c r="FP191" s="96"/>
      <c r="FZ191" s="97"/>
      <c r="GB191" s="98"/>
      <c r="GF191" s="97"/>
      <c r="GJ191" s="99"/>
    </row>
    <row r="192" spans="1:192" ht="18.75" hidden="1" x14ac:dyDescent="0.3">
      <c r="A192" s="87">
        <v>2197</v>
      </c>
      <c r="B192" s="87" t="str">
        <f>VLOOKUP(A192,[2]Sheet2!A$1:B$186,2,FALSE)</f>
        <v>No - not a SHLAA settlement site</v>
      </c>
      <c r="C192" s="87" t="s">
        <v>360</v>
      </c>
      <c r="D192" s="87" t="str">
        <f>VLOOKUP(A192,'[2]2011 New Sites - sources'!A$2:C$137,3,FALSE)</f>
        <v>KBC</v>
      </c>
      <c r="E192" s="87" t="s">
        <v>1181</v>
      </c>
      <c r="F192" s="87"/>
      <c r="G192" s="87" t="s">
        <v>934</v>
      </c>
      <c r="H192" s="87" t="s">
        <v>81</v>
      </c>
      <c r="I192" s="87" t="s">
        <v>1179</v>
      </c>
      <c r="J192" s="87">
        <v>0</v>
      </c>
      <c r="K192" s="87">
        <v>482839.32</v>
      </c>
      <c r="L192" s="87">
        <v>277118.15999999997</v>
      </c>
      <c r="M192" s="87" t="s">
        <v>1182</v>
      </c>
      <c r="N192" s="68">
        <f>VLOOKUP(A192,'[3]FU Type'!A$2:B$680,2,FALSE)</f>
        <v>2197</v>
      </c>
      <c r="O192" s="69">
        <f>VLOOKUP(A192,'[3]186'!A$2:A$187,1,FALSE)</f>
        <v>2197</v>
      </c>
      <c r="P192" s="68">
        <f>VLOOKUP(A192,'[3]AREAS FINAL'!A$2:B$725,2,FALSE)</f>
        <v>0.4355</v>
      </c>
      <c r="Q192" s="87">
        <v>12.387143</v>
      </c>
      <c r="R192" s="90">
        <v>1</v>
      </c>
      <c r="S192" s="87">
        <f t="shared" si="24"/>
        <v>0.4355</v>
      </c>
      <c r="T192" s="80">
        <v>0.9</v>
      </c>
      <c r="U192" s="87">
        <f t="shared" si="25"/>
        <v>0.39195000000000002</v>
      </c>
      <c r="V192" s="87" t="s">
        <v>616</v>
      </c>
      <c r="W192" s="90">
        <v>1</v>
      </c>
      <c r="X192" s="87">
        <f t="shared" si="26"/>
        <v>0.39195000000000002</v>
      </c>
      <c r="Y192" s="68">
        <f>VLOOKUP(A192,'[3]DENSITY FINAL'!A$2:B$725,2,FALSE)</f>
        <v>35</v>
      </c>
      <c r="Z192" s="91">
        <f t="shared" si="27"/>
        <v>13.718250000000001</v>
      </c>
      <c r="AA192" s="74">
        <f t="shared" si="23"/>
        <v>13.718250000000001</v>
      </c>
      <c r="AB192" s="75"/>
      <c r="AC192" s="75"/>
      <c r="AD192" s="75"/>
      <c r="AE192" s="92"/>
      <c r="AF192" s="87"/>
      <c r="AG192" s="77">
        <f>VLOOKUP(A192,'[2]final categories'!A$4:B$682,2,FALSE)</f>
        <v>2</v>
      </c>
      <c r="CB192" s="95"/>
      <c r="CC192" s="95"/>
      <c r="CL192" s="96"/>
      <c r="CM192" s="96"/>
      <c r="CW192" s="97"/>
      <c r="CY192" s="98"/>
      <c r="DC192" s="97"/>
      <c r="DG192" s="99"/>
      <c r="FE192" s="95"/>
      <c r="FF192" s="95"/>
      <c r="FO192" s="96"/>
      <c r="FP192" s="96"/>
      <c r="FZ192" s="97"/>
      <c r="GB192" s="98"/>
      <c r="GF192" s="97"/>
      <c r="GJ192" s="99"/>
    </row>
    <row r="193" spans="1:205" ht="18.75" hidden="1" x14ac:dyDescent="0.3">
      <c r="A193" s="47">
        <v>2198</v>
      </c>
      <c r="B193" s="47" t="str">
        <f>VLOOKUP(A193,[2]Sheet2!A$1:B$186,2,FALSE)</f>
        <v>Yes - new site submission</v>
      </c>
      <c r="C193" s="20" t="s">
        <v>360</v>
      </c>
      <c r="D193" s="20" t="str">
        <f>VLOOKUP(A193,'[2]2011 New Sites - sources'!A$2:C$137,3,FALSE)</f>
        <v>KBC</v>
      </c>
      <c r="E193" s="20" t="s">
        <v>1183</v>
      </c>
      <c r="F193" s="20"/>
      <c r="G193" s="20" t="s">
        <v>1184</v>
      </c>
      <c r="H193" s="20" t="s">
        <v>81</v>
      </c>
      <c r="I193" s="20" t="s">
        <v>1185</v>
      </c>
      <c r="J193" s="20">
        <v>1.6</v>
      </c>
      <c r="K193" s="20">
        <v>486011.37</v>
      </c>
      <c r="L193" s="20">
        <v>274667.49</v>
      </c>
      <c r="M193" s="20" t="s">
        <v>1186</v>
      </c>
      <c r="N193" s="68">
        <f>VLOOKUP(A193,'[3]FU Type'!A$2:B$680,2,FALSE)</f>
        <v>2198</v>
      </c>
      <c r="O193" s="69">
        <f>VLOOKUP(A193,'[3]186'!A$2:A$187,1,FALSE)</f>
        <v>2198</v>
      </c>
      <c r="P193" s="68">
        <f>VLOOKUP(A193,'[3]AREAS FINAL'!A$2:B$725,2,FALSE)</f>
        <v>3.6094499999999998</v>
      </c>
      <c r="Q193" s="20">
        <v>13.721890999999999</v>
      </c>
      <c r="R193" s="79">
        <v>1</v>
      </c>
      <c r="S193" s="20">
        <f t="shared" si="24"/>
        <v>3.6094499999999998</v>
      </c>
      <c r="T193" s="80">
        <v>0.75</v>
      </c>
      <c r="U193" s="20">
        <f t="shared" si="25"/>
        <v>2.7070875000000001</v>
      </c>
      <c r="V193" s="47" t="str">
        <f>VLOOKUP(A193,'[6]visited sites new'!$D$2:$AR$95,41,FALSE)</f>
        <v>Housing only</v>
      </c>
      <c r="W193" s="81">
        <v>1</v>
      </c>
      <c r="X193" s="20">
        <f t="shared" si="26"/>
        <v>2.7070875000000001</v>
      </c>
      <c r="Y193" s="68">
        <f>VLOOKUP(A193,'[3]DENSITY FINAL'!A$2:B$725,2,FALSE)</f>
        <v>35</v>
      </c>
      <c r="Z193" s="82">
        <f t="shared" si="27"/>
        <v>94.748062500000003</v>
      </c>
      <c r="AA193" s="74">
        <f t="shared" si="23"/>
        <v>94.748062500000003</v>
      </c>
      <c r="AB193" s="75"/>
      <c r="AC193" s="75"/>
      <c r="AD193" s="75"/>
      <c r="AE193" s="76"/>
      <c r="AF193" s="20"/>
      <c r="AG193" s="77">
        <f>VLOOKUP(A193,'[2]final categories'!A$4:B$682,2,FALSE)</f>
        <v>3</v>
      </c>
    </row>
    <row r="194" spans="1:205" ht="18.75" hidden="1" x14ac:dyDescent="0.3">
      <c r="A194" s="78">
        <v>2199</v>
      </c>
      <c r="B194" s="78" t="str">
        <f>VLOOKUP(A194,[2]Sheet2!A$1:B$186,2,FALSE)</f>
        <v>Yes - new site submission</v>
      </c>
      <c r="C194" s="84" t="s">
        <v>360</v>
      </c>
      <c r="D194" s="84" t="str">
        <f>VLOOKUP(A194,'[2]2011 New Sites - sources'!A$2:C$137,3,FALSE)</f>
        <v>KBC</v>
      </c>
      <c r="E194" s="84" t="s">
        <v>1153</v>
      </c>
      <c r="F194" s="84"/>
      <c r="G194" s="84" t="s">
        <v>1187</v>
      </c>
      <c r="H194" s="84" t="s">
        <v>81</v>
      </c>
      <c r="I194" s="84" t="s">
        <v>1188</v>
      </c>
      <c r="J194" s="84">
        <v>1.95</v>
      </c>
      <c r="K194" s="84">
        <v>480424.25</v>
      </c>
      <c r="L194" s="84">
        <v>287864.7</v>
      </c>
      <c r="M194" s="84" t="s">
        <v>1189</v>
      </c>
      <c r="N194" s="68">
        <f>VLOOKUP(A194,'[3]FU Type'!A$2:B$680,2,FALSE)</f>
        <v>2199</v>
      </c>
      <c r="O194" s="69">
        <f>VLOOKUP(A194,'[3]186'!A$2:A$187,1,FALSE)</f>
        <v>2199</v>
      </c>
      <c r="P194" s="68">
        <f>VLOOKUP(A194,'[3]AREAS FINAL'!A$2:B$725,2,FALSE)</f>
        <v>0.70756300000000005</v>
      </c>
      <c r="Q194" s="39">
        <v>7.3281910000000003</v>
      </c>
      <c r="R194" s="79">
        <v>1</v>
      </c>
      <c r="S194" s="20">
        <f t="shared" si="24"/>
        <v>0.70756300000000005</v>
      </c>
      <c r="T194" s="80">
        <v>0.9</v>
      </c>
      <c r="U194" s="84">
        <f t="shared" si="25"/>
        <v>0.63680670000000006</v>
      </c>
      <c r="V194" s="78" t="str">
        <f>VLOOKUP(A194,'[6]visited sites new'!$D$2:$AR$95,41,FALSE)</f>
        <v>Housing only</v>
      </c>
      <c r="W194" s="97">
        <v>1</v>
      </c>
      <c r="X194" s="84">
        <f t="shared" si="26"/>
        <v>0.63680670000000006</v>
      </c>
      <c r="Y194" s="68">
        <f>VLOOKUP(A194,'[3]DENSITY FINAL'!A$2:B$725,2,FALSE)</f>
        <v>35</v>
      </c>
      <c r="Z194" s="84">
        <f t="shared" si="27"/>
        <v>22.288234500000002</v>
      </c>
      <c r="AA194" s="74">
        <f t="shared" si="23"/>
        <v>22.288234500000002</v>
      </c>
      <c r="AB194" s="127"/>
      <c r="AC194" s="127"/>
      <c r="AD194" s="127"/>
      <c r="AE194" s="84"/>
      <c r="AF194" s="84"/>
      <c r="AG194" s="128">
        <f>VLOOKUP(A194,'[2]final categories'!A$4:B$682,2,FALSE)</f>
        <v>1</v>
      </c>
    </row>
    <row r="195" spans="1:205" ht="18.75" hidden="1" x14ac:dyDescent="0.3">
      <c r="A195" s="129">
        <v>2200</v>
      </c>
      <c r="B195" s="129" t="str">
        <f>VLOOKUP(A195,[2]Sheet2!A$1:B$186,2,FALSE)</f>
        <v>Yes - new site submission</v>
      </c>
      <c r="C195" s="129" t="s">
        <v>360</v>
      </c>
      <c r="D195" s="129" t="str">
        <f>VLOOKUP(A195,'[2]2011 New Sites - sources'!A$2:C$137,3,FALSE)</f>
        <v>KBC</v>
      </c>
      <c r="E195" s="129"/>
      <c r="F195" s="129"/>
      <c r="G195" s="129" t="s">
        <v>81</v>
      </c>
      <c r="H195" s="129" t="s">
        <v>81</v>
      </c>
      <c r="I195" s="129" t="s">
        <v>1190</v>
      </c>
      <c r="J195" s="129">
        <v>3.8</v>
      </c>
      <c r="K195" s="129">
        <v>486156.57</v>
      </c>
      <c r="L195" s="129">
        <v>278655.21999999997</v>
      </c>
      <c r="M195" s="129" t="s">
        <v>1191</v>
      </c>
      <c r="N195" s="68">
        <f>VLOOKUP(A195,'[3]FU Type'!A$2:B$680,2,FALSE)</f>
        <v>2200</v>
      </c>
      <c r="O195" s="69">
        <f>VLOOKUP(A195,'[3]186'!A$2:A$187,1,FALSE)</f>
        <v>2200</v>
      </c>
      <c r="P195" s="68">
        <f>VLOOKUP(A195,'[3]AREAS FINAL'!A$2:B$725,2,FALSE)</f>
        <v>1.1536</v>
      </c>
      <c r="Q195" s="89">
        <v>9.85243</v>
      </c>
      <c r="R195" s="90">
        <v>1</v>
      </c>
      <c r="S195" s="87">
        <f t="shared" si="24"/>
        <v>1.1536</v>
      </c>
      <c r="T195" s="80">
        <v>0.9</v>
      </c>
      <c r="U195" s="129">
        <f t="shared" si="25"/>
        <v>1.0382400000000001</v>
      </c>
      <c r="V195" s="129" t="str">
        <f>VLOOKUP(A195,'[6]visited sites new'!$D$2:$AR$95,41,FALSE)</f>
        <v>mixed use devt</v>
      </c>
      <c r="W195" s="130">
        <v>0.5</v>
      </c>
      <c r="X195" s="129">
        <f t="shared" si="26"/>
        <v>0.51912000000000003</v>
      </c>
      <c r="Y195" s="68">
        <f>VLOOKUP(A195,'[3]DENSITY FINAL'!A$2:B$725,2,FALSE)</f>
        <v>100</v>
      </c>
      <c r="Z195" s="129">
        <f t="shared" si="27"/>
        <v>51.912000000000006</v>
      </c>
      <c r="AA195" s="74">
        <f t="shared" si="23"/>
        <v>51.912000000000006</v>
      </c>
      <c r="AB195" s="127"/>
      <c r="AC195" s="127"/>
      <c r="AD195" s="127"/>
      <c r="AE195" s="129"/>
      <c r="AF195" s="129"/>
      <c r="AG195" s="128">
        <f>VLOOKUP(A195,'[2]final categories'!A$4:B$682,2,FALSE)</f>
        <v>1</v>
      </c>
      <c r="CB195" s="95"/>
      <c r="CC195" s="95"/>
      <c r="CL195" s="96"/>
      <c r="CM195" s="96"/>
      <c r="CW195" s="97"/>
      <c r="CY195" s="98"/>
      <c r="DC195" s="97"/>
      <c r="DG195" s="99"/>
      <c r="FE195" s="95"/>
      <c r="FF195" s="95"/>
      <c r="FO195" s="96"/>
      <c r="FP195" s="96"/>
      <c r="FZ195" s="97"/>
      <c r="GB195" s="98"/>
      <c r="GF195" s="97"/>
      <c r="GJ195" s="99"/>
    </row>
    <row r="196" spans="1:205" s="47" customFormat="1" ht="18.75" hidden="1" x14ac:dyDescent="0.3">
      <c r="A196" s="87">
        <v>2201</v>
      </c>
      <c r="B196" s="87" t="str">
        <f>VLOOKUP(A196,[2]Sheet2!A$1:B$186,2,FALSE)</f>
        <v>Yes - new site submission</v>
      </c>
      <c r="C196" s="87" t="s">
        <v>360</v>
      </c>
      <c r="D196" s="87" t="str">
        <f>VLOOKUP(A196,'[2]2011 New Sites - sources'!A$2:C$137,3,FALSE)</f>
        <v>KBC</v>
      </c>
      <c r="E196" s="87"/>
      <c r="F196" s="87"/>
      <c r="G196" s="87" t="s">
        <v>81</v>
      </c>
      <c r="H196" s="87" t="s">
        <v>81</v>
      </c>
      <c r="I196" s="87" t="s">
        <v>702</v>
      </c>
      <c r="J196" s="87">
        <v>3.8</v>
      </c>
      <c r="K196" s="87">
        <v>486112.33</v>
      </c>
      <c r="L196" s="87">
        <v>278776.77</v>
      </c>
      <c r="M196" s="87" t="s">
        <v>1192</v>
      </c>
      <c r="N196" s="68">
        <f>VLOOKUP(A196,'[3]FU Type'!A$2:B$680,2,FALSE)</f>
        <v>2201</v>
      </c>
      <c r="O196" s="69">
        <f>VLOOKUP(A196,'[3]186'!A$2:A$187,1,FALSE)</f>
        <v>2201</v>
      </c>
      <c r="P196" s="68">
        <f>VLOOKUP(A196,'[3]AREAS FINAL'!A$2:B$725,2,FALSE)</f>
        <v>0.83571499999999999</v>
      </c>
      <c r="Q196" s="87">
        <v>9.747344</v>
      </c>
      <c r="R196" s="90">
        <v>1</v>
      </c>
      <c r="S196" s="87">
        <f t="shared" si="24"/>
        <v>0.83571499999999999</v>
      </c>
      <c r="T196" s="71">
        <v>0.9</v>
      </c>
      <c r="U196" s="87">
        <f t="shared" si="25"/>
        <v>0.75214349999999996</v>
      </c>
      <c r="V196" s="87" t="str">
        <f>VLOOKUP(A196,'[6]visited sites new'!$D$2:$AR$95,41,FALSE)</f>
        <v>mixed use devt</v>
      </c>
      <c r="W196" s="90">
        <v>0.5</v>
      </c>
      <c r="X196" s="87">
        <f t="shared" si="26"/>
        <v>0.37607174999999998</v>
      </c>
      <c r="Y196" s="68">
        <f>VLOOKUP(A196,'[3]DENSITY FINAL'!A$2:B$725,2,FALSE)</f>
        <v>100</v>
      </c>
      <c r="Z196" s="124">
        <f t="shared" si="27"/>
        <v>37.607174999999998</v>
      </c>
      <c r="AA196" s="74">
        <f t="shared" si="23"/>
        <v>37.607174999999998</v>
      </c>
      <c r="AB196" s="75"/>
      <c r="AC196" s="75"/>
      <c r="AD196" s="75"/>
      <c r="AE196" s="92"/>
      <c r="AF196" s="87"/>
      <c r="AG196" s="77">
        <f>VLOOKUP(A196,'[2]final categories'!A$4:B$682,2,FALSE)</f>
        <v>1</v>
      </c>
      <c r="CB196" s="131"/>
      <c r="CC196" s="131"/>
      <c r="CL196" s="132"/>
      <c r="CM196" s="132"/>
      <c r="CW196" s="81"/>
      <c r="CY196" s="133"/>
      <c r="DC196" s="81"/>
      <c r="DG196" s="134"/>
      <c r="FE196" s="131"/>
      <c r="FF196" s="131"/>
      <c r="FO196" s="132"/>
      <c r="FP196" s="132"/>
      <c r="FZ196" s="81"/>
      <c r="GB196" s="133"/>
      <c r="GF196" s="81"/>
      <c r="GJ196" s="134"/>
    </row>
    <row r="197" spans="1:205" s="47" customFormat="1" ht="18.75" hidden="1" x14ac:dyDescent="0.3">
      <c r="A197" s="87">
        <v>2202</v>
      </c>
      <c r="B197" s="87" t="str">
        <f>VLOOKUP(A197,[2]Sheet2!A$1:B$186,2,FALSE)</f>
        <v>Yes - new site submisson (Jennie to assess 2011)</v>
      </c>
      <c r="C197" s="87" t="s">
        <v>360</v>
      </c>
      <c r="D197" s="87" t="str">
        <f>VLOOKUP(A197,'[2]2011 New Sites - sources'!A$2:C$137,3,FALSE)</f>
        <v>KBC</v>
      </c>
      <c r="E197" s="87"/>
      <c r="F197" s="87" t="s">
        <v>1193</v>
      </c>
      <c r="G197" s="87" t="s">
        <v>81</v>
      </c>
      <c r="H197" s="87" t="s">
        <v>81</v>
      </c>
      <c r="I197" s="87" t="s">
        <v>1194</v>
      </c>
      <c r="J197" s="87">
        <v>4</v>
      </c>
      <c r="K197" s="87">
        <v>486710.46</v>
      </c>
      <c r="L197" s="87">
        <v>278588.19</v>
      </c>
      <c r="M197" s="87" t="s">
        <v>1195</v>
      </c>
      <c r="N197" s="68">
        <f>VLOOKUP(A197,'[3]FU Type'!A$2:B$680,2,FALSE)</f>
        <v>2202</v>
      </c>
      <c r="O197" s="69">
        <f>VLOOKUP(A197,'[3]186'!A$2:A$187,1,FALSE)</f>
        <v>2202</v>
      </c>
      <c r="P197" s="68">
        <f>VLOOKUP(A197,'[3]AREAS FINAL'!A$2:B$725,2,FALSE)</f>
        <v>0.54174299999999997</v>
      </c>
      <c r="Q197" s="87">
        <v>9.8204239999999992</v>
      </c>
      <c r="R197" s="90">
        <v>1</v>
      </c>
      <c r="S197" s="87">
        <f t="shared" si="24"/>
        <v>0.54174299999999997</v>
      </c>
      <c r="T197" s="80">
        <v>0.9</v>
      </c>
      <c r="U197" s="87">
        <f t="shared" si="25"/>
        <v>0.48756869999999997</v>
      </c>
      <c r="V197" s="87" t="str">
        <f>VLOOKUP(A197,'[6]visited sites new'!$D$2:$AR$95,41,FALSE)</f>
        <v>mixed use devt</v>
      </c>
      <c r="W197" s="90">
        <v>0.5</v>
      </c>
      <c r="X197" s="87">
        <f t="shared" si="26"/>
        <v>0.24378434999999998</v>
      </c>
      <c r="Y197" s="68">
        <f>VLOOKUP(A197,'[3]DENSITY FINAL'!A$2:B$725,2,FALSE)</f>
        <v>100</v>
      </c>
      <c r="Z197" s="124">
        <f t="shared" si="27"/>
        <v>24.378435</v>
      </c>
      <c r="AA197" s="74">
        <f t="shared" si="23"/>
        <v>24.378435</v>
      </c>
      <c r="AB197" s="75"/>
      <c r="AC197" s="75"/>
      <c r="AD197" s="75"/>
      <c r="AE197" s="92"/>
      <c r="AF197" s="87"/>
      <c r="AG197" s="77">
        <f>VLOOKUP(A197,'[2]final categories'!A$4:B$682,2,FALSE)</f>
        <v>1</v>
      </c>
      <c r="CB197" s="131"/>
      <c r="CC197" s="131"/>
      <c r="CL197" s="132"/>
      <c r="CM197" s="132"/>
      <c r="CW197" s="81"/>
      <c r="CY197" s="133"/>
      <c r="DC197" s="81"/>
      <c r="DG197" s="134"/>
      <c r="FE197" s="131"/>
      <c r="FF197" s="131"/>
      <c r="FO197" s="132"/>
      <c r="FP197" s="132"/>
      <c r="FZ197" s="81"/>
      <c r="GB197" s="133"/>
      <c r="GF197" s="81"/>
      <c r="GJ197" s="134"/>
    </row>
    <row r="198" spans="1:205" s="47" customFormat="1" ht="18.75" hidden="1" x14ac:dyDescent="0.3">
      <c r="A198" s="87">
        <v>2203</v>
      </c>
      <c r="B198" s="87" t="str">
        <f>VLOOKUP(A198,[2]Sheet2!A$1:B$186,2,FALSE)</f>
        <v>Yes - new site submisson (Jennie to assess 2011)</v>
      </c>
      <c r="C198" s="87" t="s">
        <v>360</v>
      </c>
      <c r="D198" s="87" t="str">
        <f>VLOOKUP(A198,'[2]2011 New Sites - sources'!A$2:C$137,3,FALSE)</f>
        <v>KBC</v>
      </c>
      <c r="E198" s="87"/>
      <c r="F198" s="87" t="s">
        <v>1193</v>
      </c>
      <c r="G198" s="87" t="s">
        <v>81</v>
      </c>
      <c r="H198" s="87" t="s">
        <v>81</v>
      </c>
      <c r="I198" s="87" t="s">
        <v>1196</v>
      </c>
      <c r="J198" s="87">
        <v>4</v>
      </c>
      <c r="K198" s="87">
        <v>486695.75</v>
      </c>
      <c r="L198" s="87">
        <v>278410.89</v>
      </c>
      <c r="M198" s="87" t="s">
        <v>1197</v>
      </c>
      <c r="N198" s="68">
        <f>VLOOKUP(A198,'[3]FU Type'!A$2:B$680,2,FALSE)</f>
        <v>2203</v>
      </c>
      <c r="O198" s="69">
        <f>VLOOKUP(A198,'[3]186'!A$2:A$187,1,FALSE)</f>
        <v>2203</v>
      </c>
      <c r="P198" s="68">
        <f>VLOOKUP(A198,'[3]AREAS FINAL'!A$2:B$725,2,FALSE)</f>
        <v>1.58511</v>
      </c>
      <c r="Q198" s="87">
        <v>9.9783430000000006</v>
      </c>
      <c r="R198" s="90">
        <v>1</v>
      </c>
      <c r="S198" s="87">
        <f t="shared" si="24"/>
        <v>1.58511</v>
      </c>
      <c r="T198" s="80">
        <v>0.9</v>
      </c>
      <c r="U198" s="87">
        <f t="shared" si="25"/>
        <v>1.426599</v>
      </c>
      <c r="V198" s="87" t="str">
        <f>VLOOKUP(A198,'[6]visited sites new'!$D$2:$AR$95,41,FALSE)</f>
        <v>mixed use devt</v>
      </c>
      <c r="W198" s="90">
        <v>0.5</v>
      </c>
      <c r="X198" s="87">
        <f t="shared" si="26"/>
        <v>0.71329949999999998</v>
      </c>
      <c r="Y198" s="68">
        <f>VLOOKUP(A198,'[3]DENSITY FINAL'!A$2:B$725,2,FALSE)</f>
        <v>100</v>
      </c>
      <c r="Z198" s="124">
        <f t="shared" si="27"/>
        <v>71.329949999999997</v>
      </c>
      <c r="AA198" s="74">
        <f t="shared" si="23"/>
        <v>71.329949999999997</v>
      </c>
      <c r="AB198" s="75"/>
      <c r="AC198" s="75"/>
      <c r="AD198" s="75"/>
      <c r="AE198" s="92"/>
      <c r="AF198" s="87"/>
      <c r="AG198" s="77">
        <f>VLOOKUP(A198,'[2]final categories'!A$4:B$682,2,FALSE)</f>
        <v>1</v>
      </c>
      <c r="CB198" s="131"/>
      <c r="CC198" s="131"/>
      <c r="CL198" s="132"/>
      <c r="CM198" s="132"/>
      <c r="CW198" s="81"/>
      <c r="CY198" s="133"/>
      <c r="DC198" s="81"/>
      <c r="DG198" s="134"/>
      <c r="FE198" s="131"/>
      <c r="FF198" s="131"/>
      <c r="FO198" s="132"/>
      <c r="FP198" s="132"/>
      <c r="FZ198" s="81"/>
      <c r="GB198" s="133"/>
      <c r="GF198" s="81"/>
      <c r="GJ198" s="134"/>
    </row>
    <row r="199" spans="1:205" s="47" customFormat="1" ht="18.75" hidden="1" x14ac:dyDescent="0.3">
      <c r="A199" s="87">
        <v>2204</v>
      </c>
      <c r="B199" s="87" t="str">
        <f>VLOOKUP(A199,[2]Sheet2!A$1:B$186,2,FALSE)</f>
        <v>Yes - new site submisson (Jennie to assess 2011)</v>
      </c>
      <c r="C199" s="87" t="s">
        <v>360</v>
      </c>
      <c r="D199" s="87" t="str">
        <f>VLOOKUP(A199,'[2]2011 New Sites - sources'!A$2:C$137,3,FALSE)</f>
        <v>KBC</v>
      </c>
      <c r="E199" s="87" t="s">
        <v>1198</v>
      </c>
      <c r="F199" s="87"/>
      <c r="G199" s="87" t="s">
        <v>81</v>
      </c>
      <c r="H199" s="87" t="s">
        <v>81</v>
      </c>
      <c r="I199" s="87" t="s">
        <v>1199</v>
      </c>
      <c r="J199" s="87">
        <v>4</v>
      </c>
      <c r="K199" s="87">
        <v>486461.84</v>
      </c>
      <c r="L199" s="87">
        <v>278839.28999999998</v>
      </c>
      <c r="M199" s="87" t="s">
        <v>1200</v>
      </c>
      <c r="N199" s="68">
        <f>VLOOKUP(A199,'[3]FU Type'!A$2:B$680,2,FALSE)</f>
        <v>2204</v>
      </c>
      <c r="O199" s="69">
        <f>VLOOKUP(A199,'[3]186'!A$2:A$187,1,FALSE)</f>
        <v>2204</v>
      </c>
      <c r="P199" s="68">
        <f>VLOOKUP(A199,'[3]AREAS FINAL'!A$2:B$725,2,FALSE)</f>
        <v>2.1573000000000002</v>
      </c>
      <c r="Q199" s="87">
        <v>9.5360209999999999</v>
      </c>
      <c r="R199" s="90">
        <v>1</v>
      </c>
      <c r="S199" s="87">
        <f t="shared" si="24"/>
        <v>2.1573000000000002</v>
      </c>
      <c r="T199" s="80">
        <v>0.75</v>
      </c>
      <c r="U199" s="87">
        <f t="shared" si="25"/>
        <v>1.6179750000000002</v>
      </c>
      <c r="V199" s="87" t="str">
        <f>VLOOKUP(A199,'[6]visited sites new'!$D$2:$AR$95,41,FALSE)</f>
        <v>mixed use devt</v>
      </c>
      <c r="W199" s="90">
        <v>0.25</v>
      </c>
      <c r="X199" s="87">
        <f t="shared" si="26"/>
        <v>0.40449375000000004</v>
      </c>
      <c r="Y199" s="68">
        <f>VLOOKUP(A199,'[3]DENSITY FINAL'!A$2:B$725,2,FALSE)</f>
        <v>100</v>
      </c>
      <c r="Z199" s="124">
        <f t="shared" si="27"/>
        <v>40.449375000000003</v>
      </c>
      <c r="AA199" s="74">
        <f t="shared" si="23"/>
        <v>40.449375000000003</v>
      </c>
      <c r="AB199" s="75"/>
      <c r="AC199" s="75"/>
      <c r="AD199" s="75"/>
      <c r="AE199" s="92"/>
      <c r="AF199" s="87"/>
      <c r="AG199" s="77">
        <f>VLOOKUP(A199,'[2]final categories'!A$4:B$682,2,FALSE)</f>
        <v>1</v>
      </c>
      <c r="CB199" s="131"/>
      <c r="CC199" s="131"/>
      <c r="CL199" s="132"/>
      <c r="CM199" s="132"/>
      <c r="CW199" s="81"/>
      <c r="CY199" s="133"/>
      <c r="DC199" s="81"/>
      <c r="DG199" s="134"/>
      <c r="FE199" s="131"/>
      <c r="FF199" s="131"/>
      <c r="FO199" s="132"/>
      <c r="FP199" s="132"/>
      <c r="FZ199" s="81"/>
      <c r="GB199" s="133"/>
      <c r="GF199" s="81"/>
      <c r="GJ199" s="134"/>
    </row>
    <row r="200" spans="1:205" s="47" customFormat="1" ht="18.75" hidden="1" x14ac:dyDescent="0.3">
      <c r="A200" s="87">
        <v>2205</v>
      </c>
      <c r="B200" s="87" t="str">
        <f>VLOOKUP(A200,[2]Sheet2!A$1:B$186,2,FALSE)</f>
        <v>Yes - new site submisson (Jennie to assess 2011)</v>
      </c>
      <c r="C200" s="87" t="s">
        <v>360</v>
      </c>
      <c r="D200" s="87" t="str">
        <f>VLOOKUP(A200,'[2]2011 New Sites - sources'!A$2:C$137,3,FALSE)</f>
        <v>KBC</v>
      </c>
      <c r="E200" s="87"/>
      <c r="F200" s="87" t="s">
        <v>1201</v>
      </c>
      <c r="G200" s="87" t="s">
        <v>92</v>
      </c>
      <c r="H200" s="87" t="s">
        <v>81</v>
      </c>
      <c r="I200" s="87" t="s">
        <v>1202</v>
      </c>
      <c r="J200" s="87">
        <v>1.9</v>
      </c>
      <c r="K200" s="87">
        <v>480470.48</v>
      </c>
      <c r="L200" s="87">
        <v>288125.2</v>
      </c>
      <c r="M200" s="87" t="s">
        <v>1203</v>
      </c>
      <c r="N200" s="68">
        <f>VLOOKUP(A200,'[3]FU Type'!A$2:B$680,2,FALSE)</f>
        <v>2205</v>
      </c>
      <c r="O200" s="69">
        <f>VLOOKUP(A200,'[3]186'!A$2:A$187,1,FALSE)</f>
        <v>2205</v>
      </c>
      <c r="P200" s="68">
        <f>VLOOKUP(A200,'[3]AREAS FINAL'!A$2:B$725,2,FALSE)</f>
        <v>0.27608199999999999</v>
      </c>
      <c r="Q200" s="87">
        <v>7.2942479999999996</v>
      </c>
      <c r="R200" s="90">
        <v>0.8</v>
      </c>
      <c r="S200" s="87">
        <f t="shared" si="24"/>
        <v>0.2208656</v>
      </c>
      <c r="T200" s="80">
        <v>1</v>
      </c>
      <c r="U200" s="87">
        <f t="shared" si="25"/>
        <v>0.2208656</v>
      </c>
      <c r="V200" s="87" t="str">
        <f>VLOOKUP(A200,'[6]visited sites new'!$D$2:$AR$95,41,FALSE)</f>
        <v>housing</v>
      </c>
      <c r="W200" s="90">
        <v>0.5</v>
      </c>
      <c r="X200" s="87">
        <f t="shared" si="26"/>
        <v>0.1104328</v>
      </c>
      <c r="Y200" s="68">
        <f>VLOOKUP(A200,'[3]DENSITY FINAL'!A$2:B$725,2,FALSE)</f>
        <v>35</v>
      </c>
      <c r="Z200" s="124">
        <f t="shared" si="27"/>
        <v>3.865148</v>
      </c>
      <c r="AA200" s="74">
        <f t="shared" si="23"/>
        <v>3.865148</v>
      </c>
      <c r="AB200" s="75"/>
      <c r="AC200" s="75"/>
      <c r="AD200" s="75"/>
      <c r="AE200" s="92"/>
      <c r="AF200" s="87"/>
      <c r="AG200" s="77">
        <f>VLOOKUP(A200,'[2]final categories'!A$4:B$682,2,FALSE)</f>
        <v>1</v>
      </c>
      <c r="CB200" s="131"/>
      <c r="CC200" s="131"/>
      <c r="CL200" s="132"/>
      <c r="CM200" s="132"/>
      <c r="CW200" s="81"/>
      <c r="CY200" s="133"/>
      <c r="DC200" s="81"/>
      <c r="DG200" s="134"/>
      <c r="FE200" s="131"/>
      <c r="FF200" s="131"/>
      <c r="FO200" s="132"/>
      <c r="FP200" s="132"/>
      <c r="FZ200" s="81"/>
      <c r="GB200" s="133"/>
      <c r="GF200" s="81"/>
      <c r="GJ200" s="134"/>
    </row>
    <row r="201" spans="1:205" s="47" customFormat="1" ht="18.75" hidden="1" x14ac:dyDescent="0.3">
      <c r="A201" s="87">
        <v>2206</v>
      </c>
      <c r="B201" s="87" t="str">
        <f>VLOOKUP(A201,[2]Sheet2!A$1:B$186,2,FALSE)</f>
        <v>Yes - new site submisson (Jennie to assess 2011)</v>
      </c>
      <c r="C201" s="87" t="s">
        <v>360</v>
      </c>
      <c r="D201" s="87" t="str">
        <f>VLOOKUP(A201,'[2]2011 New Sites - sources'!A$2:C$137,3,FALSE)</f>
        <v>KBC</v>
      </c>
      <c r="E201" s="87" t="s">
        <v>1204</v>
      </c>
      <c r="F201" s="87" t="s">
        <v>1204</v>
      </c>
      <c r="G201" s="87" t="s">
        <v>81</v>
      </c>
      <c r="H201" s="87" t="s">
        <v>81</v>
      </c>
      <c r="I201" s="87" t="s">
        <v>1205</v>
      </c>
      <c r="J201" s="87">
        <v>0.8</v>
      </c>
      <c r="K201" s="87">
        <v>485520.86</v>
      </c>
      <c r="L201" s="87">
        <v>276715.27</v>
      </c>
      <c r="M201" s="87" t="s">
        <v>1206</v>
      </c>
      <c r="N201" s="68">
        <f>VLOOKUP(A201,'[3]FU Type'!A$2:B$680,2,FALSE)</f>
        <v>2206</v>
      </c>
      <c r="O201" s="69">
        <f>VLOOKUP(A201,'[3]186'!A$2:A$187,1,FALSE)</f>
        <v>2206</v>
      </c>
      <c r="P201" s="68">
        <f>VLOOKUP(A201,'[3]AREAS FINAL'!A$2:B$725,2,FALSE)</f>
        <v>62.976799999999997</v>
      </c>
      <c r="Q201" s="87">
        <v>11.521474</v>
      </c>
      <c r="R201" s="90">
        <v>0.95</v>
      </c>
      <c r="S201" s="87">
        <f t="shared" si="24"/>
        <v>59.827959999999997</v>
      </c>
      <c r="T201" s="94">
        <v>0.5</v>
      </c>
      <c r="U201" s="87">
        <f t="shared" si="25"/>
        <v>29.913979999999999</v>
      </c>
      <c r="V201" s="87" t="str">
        <f>VLOOKUP(A201,'[6]visited sites new'!$D$2:$AR$95,41,FALSE)</f>
        <v>mixed</v>
      </c>
      <c r="W201" s="90">
        <v>1</v>
      </c>
      <c r="X201" s="87">
        <f t="shared" si="26"/>
        <v>29.913979999999999</v>
      </c>
      <c r="Y201" s="68">
        <f>VLOOKUP(A201,'[3]DENSITY FINAL'!A$2:B$725,2,FALSE)</f>
        <v>60</v>
      </c>
      <c r="Z201" s="124">
        <f t="shared" si="27"/>
        <v>1794.8388</v>
      </c>
      <c r="AA201" s="74">
        <f t="shared" si="23"/>
        <v>1794.8388</v>
      </c>
      <c r="AB201" s="75"/>
      <c r="AC201" s="75"/>
      <c r="AD201" s="75"/>
      <c r="AE201" s="92"/>
      <c r="AF201" s="87"/>
      <c r="AG201" s="77">
        <f>VLOOKUP(A201,'[2]final categories'!A$4:B$682,2,FALSE)</f>
        <v>2</v>
      </c>
      <c r="CB201" s="131"/>
      <c r="CC201" s="131"/>
      <c r="CL201" s="132"/>
      <c r="CM201" s="132"/>
      <c r="CW201" s="81"/>
      <c r="CY201" s="133"/>
      <c r="DC201" s="81"/>
      <c r="DG201" s="134"/>
      <c r="FE201" s="131"/>
      <c r="FF201" s="131"/>
      <c r="FO201" s="132"/>
      <c r="FP201" s="132"/>
      <c r="FZ201" s="81"/>
      <c r="GB201" s="133"/>
      <c r="GF201" s="81"/>
      <c r="GJ201" s="134"/>
    </row>
    <row r="202" spans="1:205" s="47" customFormat="1" ht="18.75" hidden="1" x14ac:dyDescent="0.3">
      <c r="A202" s="87">
        <v>2207</v>
      </c>
      <c r="B202" s="87" t="str">
        <f>VLOOKUP(A202,[2]Sheet2!A$1:B$186,2,FALSE)</f>
        <v>Yes - new site submisson (Jennie to assess 2011)</v>
      </c>
      <c r="C202" s="87" t="s">
        <v>360</v>
      </c>
      <c r="D202" s="87" t="str">
        <f>VLOOKUP(A202,'[2]2011 New Sites - sources'!A$2:C$137,3,FALSE)</f>
        <v>KBC</v>
      </c>
      <c r="E202" s="87"/>
      <c r="F202" s="87" t="s">
        <v>1207</v>
      </c>
      <c r="G202" s="87" t="s">
        <v>1166</v>
      </c>
      <c r="H202" s="87" t="s">
        <v>81</v>
      </c>
      <c r="I202" s="87" t="s">
        <v>1208</v>
      </c>
      <c r="J202" s="87">
        <v>2.6</v>
      </c>
      <c r="K202" s="87">
        <v>483377.02</v>
      </c>
      <c r="L202" s="87">
        <v>276341.40000000002</v>
      </c>
      <c r="M202" s="87" t="s">
        <v>1209</v>
      </c>
      <c r="N202" s="68">
        <f>VLOOKUP(A202,'[3]FU Type'!A$2:B$680,2,FALSE)</f>
        <v>2207</v>
      </c>
      <c r="O202" s="69">
        <f>VLOOKUP(A202,'[3]186'!A$2:A$187,1,FALSE)</f>
        <v>2207</v>
      </c>
      <c r="P202" s="68">
        <f>VLOOKUP(A202,'[3]AREAS FINAL'!A$2:B$725,2,FALSE)</f>
        <v>0.68208400000000002</v>
      </c>
      <c r="Q202" s="87">
        <v>12.915437000000001</v>
      </c>
      <c r="R202" s="90">
        <v>1</v>
      </c>
      <c r="S202" s="87">
        <f t="shared" si="24"/>
        <v>0.68208400000000002</v>
      </c>
      <c r="T202" s="80">
        <v>0.9</v>
      </c>
      <c r="U202" s="87">
        <f t="shared" si="25"/>
        <v>0.61387560000000008</v>
      </c>
      <c r="V202" s="87" t="str">
        <f>VLOOKUP(A202,'[6]visited sites new'!$D$2:$AR$95,41,FALSE)</f>
        <v>housing</v>
      </c>
      <c r="W202" s="90">
        <v>1</v>
      </c>
      <c r="X202" s="87">
        <f t="shared" si="26"/>
        <v>0.61387560000000008</v>
      </c>
      <c r="Y202" s="68">
        <f>VLOOKUP(A202,'[3]DENSITY FINAL'!A$2:B$725,2,FALSE)</f>
        <v>50</v>
      </c>
      <c r="Z202" s="124">
        <f t="shared" si="27"/>
        <v>30.693780000000004</v>
      </c>
      <c r="AA202" s="74">
        <f t="shared" si="23"/>
        <v>30.693780000000004</v>
      </c>
      <c r="AB202" s="75"/>
      <c r="AC202" s="75"/>
      <c r="AD202" s="75"/>
      <c r="AE202" s="92"/>
      <c r="AF202" s="87"/>
      <c r="AG202" s="77">
        <f>VLOOKUP(A202,'[2]final categories'!A$4:B$682,2,FALSE)</f>
        <v>1</v>
      </c>
      <c r="CB202" s="131"/>
      <c r="CC202" s="131"/>
      <c r="CL202" s="132"/>
      <c r="CM202" s="132"/>
      <c r="CW202" s="81"/>
      <c r="CY202" s="133"/>
      <c r="DC202" s="81"/>
      <c r="DG202" s="134"/>
      <c r="FE202" s="131"/>
      <c r="FF202" s="131"/>
      <c r="FO202" s="132"/>
      <c r="FP202" s="132"/>
      <c r="FZ202" s="81"/>
      <c r="GB202" s="133"/>
      <c r="GF202" s="81"/>
      <c r="GJ202" s="134"/>
    </row>
    <row r="203" spans="1:205" s="47" customFormat="1" ht="18.75" hidden="1" x14ac:dyDescent="0.3">
      <c r="A203" s="87">
        <v>2208</v>
      </c>
      <c r="B203" s="87" t="str">
        <f>VLOOKUP(A203,[2]Sheet2!A$1:B$186,2,FALSE)</f>
        <v>Yes - new site submisson (Jennie to assess 2011)</v>
      </c>
      <c r="C203" s="87" t="s">
        <v>360</v>
      </c>
      <c r="D203" s="87" t="str">
        <f>VLOOKUP(A203,'[2]2011 New Sites - sources'!A$2:C$137,3,FALSE)</f>
        <v>WBC/JPU</v>
      </c>
      <c r="E203" s="87" t="s">
        <v>1126</v>
      </c>
      <c r="F203" s="87"/>
      <c r="G203" s="87" t="s">
        <v>150</v>
      </c>
      <c r="H203" s="87" t="s">
        <v>150</v>
      </c>
      <c r="I203" s="87" t="s">
        <v>1210</v>
      </c>
      <c r="J203" s="87">
        <v>2.4</v>
      </c>
      <c r="K203" s="87">
        <v>487157.69</v>
      </c>
      <c r="L203" s="87">
        <v>269782.63</v>
      </c>
      <c r="M203" s="87" t="s">
        <v>1211</v>
      </c>
      <c r="N203" s="68">
        <f>VLOOKUP(A203,'[3]FU Type'!A$2:B$680,2,FALSE)</f>
        <v>2208</v>
      </c>
      <c r="O203" s="69">
        <f>VLOOKUP(A203,'[3]186'!A$2:A$187,1,FALSE)</f>
        <v>2208</v>
      </c>
      <c r="P203" s="68">
        <f>VLOOKUP(A203,'[3]AREAS FINAL'!A$2:B$725,2,FALSE)</f>
        <v>11.9269</v>
      </c>
      <c r="Q203" s="87">
        <v>17.583092000000001</v>
      </c>
      <c r="R203" s="90">
        <v>1</v>
      </c>
      <c r="S203" s="87">
        <f t="shared" si="24"/>
        <v>11.9269</v>
      </c>
      <c r="T203" s="94">
        <v>0.5</v>
      </c>
      <c r="U203" s="87">
        <f t="shared" si="25"/>
        <v>5.9634499999999999</v>
      </c>
      <c r="V203" s="87" t="s">
        <v>616</v>
      </c>
      <c r="W203" s="90">
        <v>1</v>
      </c>
      <c r="X203" s="87">
        <f t="shared" si="26"/>
        <v>5.9634499999999999</v>
      </c>
      <c r="Y203" s="68">
        <f>VLOOKUP(A203,'[3]DENSITY FINAL'!A$2:B$725,2,FALSE)</f>
        <v>35</v>
      </c>
      <c r="Z203" s="124">
        <f t="shared" si="27"/>
        <v>208.72075000000001</v>
      </c>
      <c r="AA203" s="74">
        <v>226</v>
      </c>
      <c r="AB203" s="75"/>
      <c r="AC203" s="75"/>
      <c r="AD203" s="75"/>
      <c r="AE203" s="92" t="s">
        <v>1212</v>
      </c>
      <c r="AF203" s="87"/>
      <c r="AG203" s="77">
        <f>VLOOKUP(A203,'[2]final categories'!A$4:B$682,2,FALSE)</f>
        <v>4</v>
      </c>
      <c r="CB203" s="131"/>
      <c r="CC203" s="131"/>
      <c r="CL203" s="132"/>
      <c r="CM203" s="132"/>
      <c r="CW203" s="81"/>
      <c r="CY203" s="133"/>
      <c r="DC203" s="81"/>
      <c r="DG203" s="134"/>
      <c r="FE203" s="131"/>
      <c r="FF203" s="131"/>
      <c r="FO203" s="132"/>
      <c r="FP203" s="132"/>
      <c r="FZ203" s="81"/>
      <c r="GB203" s="133"/>
      <c r="GF203" s="81"/>
      <c r="GJ203" s="134"/>
    </row>
    <row r="204" spans="1:205" s="20" customFormat="1" ht="15" hidden="1" customHeight="1" x14ac:dyDescent="0.3">
      <c r="A204" s="47">
        <v>2209</v>
      </c>
      <c r="B204" s="47" t="str">
        <f>VLOOKUP(A204,[2]Sheet2!A$1:B$186,2,FALSE)</f>
        <v>Yes - new site submisson (jennie to assess 2011)</v>
      </c>
      <c r="C204" s="20" t="s">
        <v>360</v>
      </c>
      <c r="D204" s="20" t="str">
        <f>VLOOKUP(A204,'[2]2011 New Sites - sources'!A$2:C$137,3,FALSE)</f>
        <v>KBC</v>
      </c>
      <c r="E204" s="20" t="s">
        <v>96</v>
      </c>
      <c r="G204" s="20" t="s">
        <v>96</v>
      </c>
      <c r="H204" s="20" t="s">
        <v>81</v>
      </c>
      <c r="I204" s="20" t="s">
        <v>1213</v>
      </c>
      <c r="J204" s="20">
        <v>3.1</v>
      </c>
      <c r="K204" s="20">
        <v>480633.02</v>
      </c>
      <c r="L204" s="20">
        <v>282718.90000000002</v>
      </c>
      <c r="M204" s="20" t="s">
        <v>1214</v>
      </c>
      <c r="N204" s="68">
        <f>VLOOKUP(A204,'[3]FU Type'!A$2:B$680,2,FALSE)</f>
        <v>2209</v>
      </c>
      <c r="O204" s="69">
        <f>VLOOKUP(A204,'[3]186'!A$2:A$187,1,FALSE)</f>
        <v>2209</v>
      </c>
      <c r="P204" s="20">
        <f>VLOOKUP(A204,'[3]AREAS FINAL'!A$2:B$725,2,FALSE)</f>
        <v>2.8728600000000002</v>
      </c>
      <c r="Q204" s="20">
        <v>9.0806020000000007</v>
      </c>
      <c r="R204" s="79">
        <v>1</v>
      </c>
      <c r="S204" s="20">
        <f t="shared" si="24"/>
        <v>2.8728600000000002</v>
      </c>
      <c r="T204" s="80">
        <v>0.75</v>
      </c>
      <c r="U204" s="20">
        <f t="shared" si="25"/>
        <v>2.1546450000000004</v>
      </c>
      <c r="V204" s="53" t="s">
        <v>616</v>
      </c>
      <c r="W204" s="135">
        <v>1</v>
      </c>
      <c r="X204" s="20">
        <f t="shared" si="26"/>
        <v>2.1546450000000004</v>
      </c>
      <c r="Y204" s="68">
        <f>VLOOKUP(A204,'[3]DENSITY FINAL'!A$2:B$725,2,FALSE)</f>
        <v>60</v>
      </c>
      <c r="Z204" s="20">
        <f t="shared" si="27"/>
        <v>129.27870000000001</v>
      </c>
      <c r="AA204" s="74">
        <f t="shared" si="23"/>
        <v>129.27870000000001</v>
      </c>
      <c r="AB204" s="74"/>
      <c r="AC204" s="74"/>
      <c r="AD204" s="74"/>
      <c r="AG204" s="77">
        <f>VLOOKUP(A204,'[2]final categories'!A$4:B$682,2,FALSE)</f>
        <v>2</v>
      </c>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c r="DK204" s="47"/>
      <c r="DL204" s="47"/>
      <c r="DM204" s="47"/>
      <c r="DN204" s="47"/>
      <c r="DO204" s="47"/>
      <c r="DP204" s="47"/>
      <c r="DQ204" s="47"/>
      <c r="DR204" s="47"/>
      <c r="DS204" s="47"/>
      <c r="DT204" s="47"/>
      <c r="DU204" s="47"/>
      <c r="DV204" s="47"/>
      <c r="DW204" s="47"/>
      <c r="DX204" s="47"/>
      <c r="DY204" s="47"/>
      <c r="DZ204" s="47"/>
      <c r="EA204" s="47"/>
      <c r="EB204" s="47"/>
      <c r="EC204" s="47"/>
      <c r="ED204" s="47"/>
      <c r="EE204" s="47"/>
      <c r="EF204" s="47"/>
      <c r="EG204" s="47"/>
      <c r="EH204" s="47"/>
      <c r="EI204" s="47"/>
      <c r="EJ204" s="47"/>
      <c r="EK204" s="47"/>
      <c r="EL204" s="47"/>
      <c r="EM204" s="47"/>
      <c r="EN204" s="47"/>
      <c r="EO204" s="47"/>
      <c r="EP204" s="47"/>
      <c r="EQ204" s="47"/>
      <c r="ER204" s="47"/>
      <c r="ES204" s="47"/>
      <c r="ET204" s="47"/>
      <c r="EU204" s="47"/>
      <c r="EV204" s="47"/>
      <c r="EW204" s="47"/>
      <c r="EX204" s="47"/>
      <c r="EY204" s="47"/>
      <c r="EZ204" s="47"/>
      <c r="FA204" s="47"/>
      <c r="FB204" s="47"/>
      <c r="FC204" s="47"/>
      <c r="FD204" s="47"/>
      <c r="FE204" s="47"/>
      <c r="FF204" s="47"/>
      <c r="FG204" s="47"/>
      <c r="FH204" s="47"/>
      <c r="FI204" s="47"/>
      <c r="FJ204" s="47"/>
      <c r="FK204" s="47"/>
      <c r="FL204" s="47"/>
      <c r="FM204" s="47"/>
      <c r="FN204" s="47"/>
      <c r="FO204" s="47"/>
      <c r="FP204" s="47"/>
      <c r="FQ204" s="47"/>
      <c r="FR204" s="47"/>
      <c r="FS204" s="47"/>
      <c r="FT204" s="47"/>
      <c r="FU204" s="47"/>
      <c r="FV204" s="47"/>
      <c r="FW204" s="47"/>
      <c r="FX204" s="47"/>
      <c r="FY204" s="47"/>
      <c r="FZ204" s="47"/>
      <c r="GA204" s="47"/>
      <c r="GB204" s="47"/>
      <c r="GC204" s="47"/>
      <c r="GD204" s="47"/>
      <c r="GE204" s="47"/>
      <c r="GF204" s="47"/>
      <c r="GG204" s="47"/>
      <c r="GH204" s="47"/>
      <c r="GI204" s="47"/>
      <c r="GJ204" s="47"/>
      <c r="GK204" s="47"/>
      <c r="GL204" s="47"/>
      <c r="GM204" s="47"/>
      <c r="GN204" s="47"/>
      <c r="GO204" s="47"/>
      <c r="GP204" s="47"/>
      <c r="GQ204" s="47"/>
      <c r="GR204" s="47"/>
      <c r="GS204" s="47"/>
      <c r="GT204" s="47"/>
      <c r="GU204" s="47"/>
      <c r="GV204" s="47"/>
      <c r="GW204" s="47"/>
    </row>
    <row r="205" spans="1:205" s="47" customFormat="1" ht="18.75" hidden="1" x14ac:dyDescent="0.3">
      <c r="A205" s="87">
        <v>2210</v>
      </c>
      <c r="B205" s="87" t="str">
        <f>VLOOKUP(A205,[2]Sheet2!A$1:B$186,2,FALSE)</f>
        <v>Yes - new site submisson (jennie to assess 2011)</v>
      </c>
      <c r="C205" s="87" t="s">
        <v>360</v>
      </c>
      <c r="D205" s="87" t="str">
        <f>VLOOKUP(A205,'[2]2011 New Sites - sources'!A$2:C$137,3,FALSE)</f>
        <v>KBC</v>
      </c>
      <c r="E205" s="87" t="s">
        <v>1166</v>
      </c>
      <c r="F205" s="87"/>
      <c r="G205" s="87" t="s">
        <v>1166</v>
      </c>
      <c r="H205" s="87" t="s">
        <v>81</v>
      </c>
      <c r="I205" s="87" t="s">
        <v>1215</v>
      </c>
      <c r="J205" s="87">
        <v>2.6</v>
      </c>
      <c r="K205" s="87">
        <v>483512.62</v>
      </c>
      <c r="L205" s="87">
        <v>275257.62</v>
      </c>
      <c r="M205" s="87" t="s">
        <v>1216</v>
      </c>
      <c r="N205" s="68">
        <f>VLOOKUP(A205,'[3]FU Type'!A$2:B$680,2,FALSE)</f>
        <v>2210</v>
      </c>
      <c r="O205" s="69">
        <f>VLOOKUP(A205,'[3]186'!A$2:A$187,1,FALSE)</f>
        <v>2210</v>
      </c>
      <c r="P205" s="20">
        <f>VLOOKUP(A205,'[3]AREAS FINAL'!A$2:B$725,2,FALSE)</f>
        <v>6.0942600000000002</v>
      </c>
      <c r="Q205" s="87">
        <v>13.748673999999999</v>
      </c>
      <c r="R205" s="90">
        <v>1</v>
      </c>
      <c r="S205" s="87">
        <f>P205*R205</f>
        <v>6.0942600000000002</v>
      </c>
      <c r="T205" s="80">
        <v>0.75</v>
      </c>
      <c r="U205" s="87">
        <f>S205*T205</f>
        <v>4.5706950000000006</v>
      </c>
      <c r="V205" s="87" t="s">
        <v>616</v>
      </c>
      <c r="W205" s="90">
        <v>1</v>
      </c>
      <c r="X205" s="87">
        <f>U205*W205</f>
        <v>4.5706950000000006</v>
      </c>
      <c r="Y205" s="68">
        <f>VLOOKUP(A205,'[3]DENSITY FINAL'!A$2:B$725,2,FALSE)</f>
        <v>50</v>
      </c>
      <c r="Z205" s="87">
        <f>P205*R205*T205*W205*Y205</f>
        <v>228.53475000000003</v>
      </c>
      <c r="AA205" s="74">
        <f t="shared" si="23"/>
        <v>228.53475000000003</v>
      </c>
      <c r="AB205" s="74"/>
      <c r="AC205" s="74"/>
      <c r="AD205" s="74"/>
      <c r="AE205" s="87"/>
      <c r="AF205" s="87"/>
      <c r="AG205" s="77">
        <f>VLOOKUP(A205,'[2]final categories'!A$4:B$682,2,FALSE)</f>
        <v>2</v>
      </c>
      <c r="CB205" s="131"/>
      <c r="CC205" s="131"/>
      <c r="CL205" s="132"/>
      <c r="CM205" s="132"/>
      <c r="CW205" s="81"/>
      <c r="CY205" s="133"/>
      <c r="DC205" s="81"/>
      <c r="DG205" s="134"/>
      <c r="FE205" s="131"/>
      <c r="FF205" s="131"/>
      <c r="FO205" s="132"/>
      <c r="FP205" s="132"/>
      <c r="FZ205" s="81"/>
      <c r="GB205" s="133"/>
      <c r="GF205" s="81"/>
      <c r="GJ205" s="134"/>
    </row>
    <row r="206" spans="1:205" s="47" customFormat="1" ht="18.75" hidden="1" x14ac:dyDescent="0.3">
      <c r="A206" s="47">
        <v>2211</v>
      </c>
      <c r="B206" s="47" t="str">
        <f>VLOOKUP(A206,[2]Sheet2!A$1:B$186,2,FALSE)</f>
        <v>Yes - new site submisson (jennie to assess 2011)</v>
      </c>
      <c r="C206" s="20" t="s">
        <v>360</v>
      </c>
      <c r="D206" s="20" t="str">
        <f>VLOOKUP(A206,'[2]2011 New Sites - sources'!A$2:C$137,3,FALSE)</f>
        <v>CFS Agent</v>
      </c>
      <c r="E206" s="20" t="s">
        <v>1217</v>
      </c>
      <c r="F206" s="20"/>
      <c r="G206" s="20" t="s">
        <v>1218</v>
      </c>
      <c r="H206" s="20" t="s">
        <v>181</v>
      </c>
      <c r="I206" s="20" t="s">
        <v>1219</v>
      </c>
      <c r="J206" s="20">
        <v>1.1499999999999999</v>
      </c>
      <c r="K206" s="20">
        <v>494519.08</v>
      </c>
      <c r="L206" s="20">
        <v>285836.59999999998</v>
      </c>
      <c r="M206" s="20" t="s">
        <v>1220</v>
      </c>
      <c r="N206" s="68">
        <f>VLOOKUP(A206,'[3]FU Type'!A$2:B$680,2,FALSE)</f>
        <v>2211</v>
      </c>
      <c r="O206" s="69">
        <f>VLOOKUP(A206,'[3]186'!A$2:A$187,1,FALSE)</f>
        <v>2211</v>
      </c>
      <c r="P206" s="20">
        <f>VLOOKUP(A206,'[3]AREAS FINAL'!A$2:B$725,2,FALSE)</f>
        <v>1.6422099999999999</v>
      </c>
      <c r="Q206" s="20">
        <v>6.5081150000000001</v>
      </c>
      <c r="R206" s="79">
        <v>1</v>
      </c>
      <c r="S206" s="20">
        <f>P206*R206</f>
        <v>1.6422099999999999</v>
      </c>
      <c r="T206" s="80">
        <v>0.9</v>
      </c>
      <c r="U206" s="20">
        <f>S206*T206</f>
        <v>1.477989</v>
      </c>
      <c r="V206" s="47" t="s">
        <v>648</v>
      </c>
      <c r="W206" s="81">
        <v>1</v>
      </c>
      <c r="X206" s="20">
        <f>U206*W206</f>
        <v>1.477989</v>
      </c>
      <c r="Y206" s="68">
        <f>VLOOKUP(A206,'[3]DENSITY FINAL'!A$2:B$725,2,FALSE)</f>
        <v>35</v>
      </c>
      <c r="Z206" s="48">
        <f>P206*R206*T206*W206*Y206</f>
        <v>51.729615000000003</v>
      </c>
      <c r="AA206" s="119">
        <f>Z206</f>
        <v>51.729615000000003</v>
      </c>
      <c r="AB206" s="119" t="s">
        <v>937</v>
      </c>
      <c r="AC206" s="119" t="s">
        <v>1221</v>
      </c>
      <c r="AD206" s="74" t="s">
        <v>1025</v>
      </c>
      <c r="AE206" s="20" t="s">
        <v>677</v>
      </c>
      <c r="AF206" s="20" t="s">
        <v>940</v>
      </c>
      <c r="AG206" s="77">
        <f>VLOOKUP(A206,'[2]final categories'!A$4:B$682,2,FALSE)</f>
        <v>1</v>
      </c>
      <c r="AH206" s="47" t="s">
        <v>941</v>
      </c>
    </row>
    <row r="207" spans="1:205" s="47" customFormat="1" ht="18.75" hidden="1" x14ac:dyDescent="0.3">
      <c r="A207" s="47">
        <v>2212</v>
      </c>
      <c r="B207" s="47" t="str">
        <f>VLOOKUP(A207,[2]Sheet2!A$1:B$186,2,FALSE)</f>
        <v>New site submission 2011</v>
      </c>
      <c r="C207" s="20" t="s">
        <v>360</v>
      </c>
      <c r="D207" s="20" t="str">
        <f>VLOOKUP(A207,'[2]2011 New Sites - sources'!A$2:C$137,3,FALSE)</f>
        <v>CBC</v>
      </c>
      <c r="E207" s="20" t="s">
        <v>850</v>
      </c>
      <c r="F207" s="20"/>
      <c r="G207" s="20"/>
      <c r="H207" s="20" t="s">
        <v>181</v>
      </c>
      <c r="I207" s="20" t="s">
        <v>851</v>
      </c>
      <c r="J207" s="20" t="s">
        <v>620</v>
      </c>
      <c r="K207" s="20">
        <v>492565.53</v>
      </c>
      <c r="L207" s="20">
        <v>292183.7</v>
      </c>
      <c r="M207" s="20" t="s">
        <v>1222</v>
      </c>
      <c r="N207" s="68">
        <f>VLOOKUP(A207,'[3]FU Type'!A$2:B$680,2,FALSE)</f>
        <v>2212</v>
      </c>
      <c r="O207" s="69">
        <f>VLOOKUP(A207,'[3]186'!A$2:A$187,1,FALSE)</f>
        <v>2212</v>
      </c>
      <c r="P207" s="20">
        <f>VLOOKUP(A207,'[3]AREAS FINAL'!A$2:B$725,2,FALSE)</f>
        <v>126.29</v>
      </c>
      <c r="Q207" s="20">
        <v>3.8763920000000001</v>
      </c>
      <c r="R207" s="79">
        <v>1</v>
      </c>
      <c r="S207" s="20">
        <f>P207*R207</f>
        <v>126.29</v>
      </c>
      <c r="T207" s="80">
        <v>0.5</v>
      </c>
      <c r="U207" s="20">
        <f>S207*T207</f>
        <v>63.145000000000003</v>
      </c>
      <c r="V207" s="47" t="str">
        <f>VLOOKUP(A207,[4]Sheet4!$A$1:$B$210,2,FALSE)</f>
        <v>As part of mixed development</v>
      </c>
      <c r="W207" s="81">
        <v>0.4</v>
      </c>
      <c r="X207" s="20">
        <f>U207*W207</f>
        <v>25.258000000000003</v>
      </c>
      <c r="Y207" s="68">
        <f>VLOOKUP(A207,'[3]DENSITY FINAL'!A$2:B$725,2,FALSE)</f>
        <v>35</v>
      </c>
      <c r="Z207" s="20">
        <f>P207*R207*T207*W207*Y207</f>
        <v>884.03000000000009</v>
      </c>
      <c r="AA207" s="74">
        <v>735</v>
      </c>
      <c r="AB207" s="74"/>
      <c r="AC207" s="74"/>
      <c r="AD207" s="74"/>
      <c r="AE207" s="20" t="s">
        <v>1223</v>
      </c>
      <c r="AF207" s="20"/>
      <c r="AG207" s="77">
        <f>VLOOKUP(A207,'[2]final categories'!A$4:B$682,2,FALSE)</f>
        <v>4</v>
      </c>
    </row>
    <row r="209" spans="26:27" x14ac:dyDescent="0.2">
      <c r="AA209" s="22" t="s">
        <v>1025</v>
      </c>
    </row>
    <row r="210" spans="26:27" x14ac:dyDescent="0.2">
      <c r="AA210" s="136" t="s">
        <v>958</v>
      </c>
    </row>
    <row r="211" spans="26:27" x14ac:dyDescent="0.2">
      <c r="AA211" s="137" t="s">
        <v>1224</v>
      </c>
    </row>
    <row r="219" spans="26:27" x14ac:dyDescent="0.2">
      <c r="Z219" s="48" t="s">
        <v>1225</v>
      </c>
    </row>
  </sheetData>
  <autoFilter ref="A1:GW207">
    <filterColumn colId="0">
      <filters>
        <filter val="417"/>
        <filter val="821"/>
        <filter val="880"/>
        <filter val="903"/>
      </filters>
    </filterColumn>
  </autoFilter>
  <pageMargins left="0.70866141732283472" right="0.70866141732283472" top="0.74803149606299213" bottom="0.74803149606299213" header="0.31496062992125984" footer="0.31496062992125984"/>
  <pageSetup paperSize="9" scale="95"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rgb="FF92D050"/>
    <pageSetUpPr fitToPage="1"/>
  </sheetPr>
  <dimension ref="A1:CJ59"/>
  <sheetViews>
    <sheetView topLeftCell="BM1" workbookViewId="0">
      <pane ySplit="3" topLeftCell="A4" activePane="bottomLeft" state="frozen"/>
      <selection activeCell="R213" sqref="R213"/>
      <selection pane="bottomLeft" activeCell="BR10" sqref="BR10:BR33"/>
    </sheetView>
  </sheetViews>
  <sheetFormatPr defaultColWidth="9.140625" defaultRowHeight="11.25" x14ac:dyDescent="0.2"/>
  <cols>
    <col min="1" max="1" width="50.42578125" style="39" bestFit="1" customWidth="1"/>
    <col min="2" max="2" width="5.5703125" style="39" bestFit="1" customWidth="1"/>
    <col min="3" max="3" width="10.5703125" style="39" bestFit="1" customWidth="1"/>
    <col min="4" max="4" width="10.7109375" style="39" bestFit="1" customWidth="1"/>
    <col min="5" max="5" width="19.42578125" style="39" bestFit="1" customWidth="1"/>
    <col min="6" max="6" width="39.85546875" style="39" bestFit="1" customWidth="1"/>
    <col min="7" max="7" width="41.42578125" style="39" bestFit="1" customWidth="1"/>
    <col min="8" max="8" width="15.42578125" style="39" bestFit="1" customWidth="1"/>
    <col min="9" max="9" width="16.85546875" style="39" bestFit="1" customWidth="1"/>
    <col min="10" max="10" width="27.140625" style="39" bestFit="1" customWidth="1"/>
    <col min="11" max="11" width="9.7109375" style="39" bestFit="1" customWidth="1"/>
    <col min="12" max="12" width="10.5703125" style="39" bestFit="1" customWidth="1"/>
    <col min="13" max="13" width="8.85546875" style="39" bestFit="1" customWidth="1"/>
    <col min="14" max="14" width="11.7109375" style="39" bestFit="1" customWidth="1"/>
    <col min="15" max="15" width="7.85546875" style="39" bestFit="1" customWidth="1"/>
    <col min="16" max="16" width="7.7109375" style="39" bestFit="1" customWidth="1"/>
    <col min="17" max="17" width="10.140625" style="39" bestFit="1" customWidth="1"/>
    <col min="18" max="18" width="7" style="39" bestFit="1" customWidth="1"/>
    <col min="19" max="20" width="8.7109375" style="39" bestFit="1" customWidth="1"/>
    <col min="21" max="21" width="14.85546875" style="39" bestFit="1" customWidth="1"/>
    <col min="22" max="22" width="10.140625" style="39" bestFit="1" customWidth="1"/>
    <col min="23" max="23" width="14.85546875" style="39" bestFit="1" customWidth="1"/>
    <col min="24" max="24" width="11.7109375" style="39" bestFit="1" customWidth="1"/>
    <col min="25" max="25" width="13.140625" style="39" bestFit="1" customWidth="1"/>
    <col min="26" max="26" width="16.28515625" style="39" bestFit="1" customWidth="1"/>
    <col min="27" max="27" width="9.28515625" style="39" bestFit="1" customWidth="1"/>
    <col min="28" max="28" width="11.42578125" style="39" bestFit="1" customWidth="1"/>
    <col min="29" max="29" width="12.140625" style="39" bestFit="1" customWidth="1"/>
    <col min="30" max="30" width="11.42578125" style="39" bestFit="1" customWidth="1"/>
    <col min="31" max="31" width="10.42578125" style="39" bestFit="1" customWidth="1"/>
    <col min="32" max="32" width="14.140625" style="39" bestFit="1" customWidth="1"/>
    <col min="33" max="33" width="12.5703125" style="39" bestFit="1" customWidth="1"/>
    <col min="34" max="34" width="18.140625" style="39" bestFit="1" customWidth="1"/>
    <col min="35" max="35" width="13.5703125" style="39" bestFit="1" customWidth="1"/>
    <col min="36" max="36" width="12.28515625" style="39" bestFit="1" customWidth="1"/>
    <col min="37" max="37" width="12.42578125" style="39" bestFit="1" customWidth="1"/>
    <col min="38" max="38" width="14.140625" style="39" bestFit="1" customWidth="1"/>
    <col min="39" max="39" width="15.7109375" style="39" bestFit="1" customWidth="1"/>
    <col min="40" max="40" width="13" style="39" bestFit="1" customWidth="1"/>
    <col min="41" max="41" width="21" style="39" bestFit="1" customWidth="1"/>
    <col min="42" max="42" width="11.42578125" style="39" bestFit="1" customWidth="1"/>
    <col min="43" max="43" width="10.7109375" style="39" bestFit="1" customWidth="1"/>
    <col min="44" max="44" width="9.7109375" style="39" bestFit="1" customWidth="1"/>
    <col min="45" max="45" width="13.42578125" style="39" bestFit="1" customWidth="1"/>
    <col min="46" max="46" width="11.85546875" style="39" bestFit="1" customWidth="1"/>
    <col min="47" max="47" width="17.42578125" style="39" bestFit="1" customWidth="1"/>
    <col min="48" max="48" width="12.85546875" style="39" bestFit="1" customWidth="1"/>
    <col min="49" max="49" width="11.5703125" style="39" bestFit="1" customWidth="1"/>
    <col min="50" max="50" width="11.7109375" style="39" bestFit="1" customWidth="1"/>
    <col min="51" max="51" width="13.42578125" style="39" bestFit="1" customWidth="1"/>
    <col min="52" max="52" width="14.85546875" style="39" bestFit="1" customWidth="1"/>
    <col min="53" max="53" width="12.28515625" style="39" bestFit="1" customWidth="1"/>
    <col min="54" max="54" width="20.140625" style="39" bestFit="1" customWidth="1"/>
    <col min="55" max="55" width="17.85546875" style="39" bestFit="1" customWidth="1"/>
    <col min="56" max="56" width="8.28515625" style="39" bestFit="1" customWidth="1"/>
    <col min="57" max="57" width="24.42578125" style="57" bestFit="1" customWidth="1"/>
    <col min="58" max="58" width="15.5703125" style="57" bestFit="1" customWidth="1"/>
    <col min="59" max="59" width="17.42578125" style="57" bestFit="1" customWidth="1"/>
    <col min="60" max="60" width="30.28515625" style="57" bestFit="1" customWidth="1"/>
    <col min="61" max="61" width="16.140625" style="57" bestFit="1" customWidth="1"/>
    <col min="62" max="62" width="15" style="57" bestFit="1" customWidth="1"/>
    <col min="63" max="63" width="16.140625" style="57" bestFit="1" customWidth="1"/>
    <col min="64" max="64" width="13.42578125" style="57" bestFit="1" customWidth="1"/>
    <col min="65" max="65" width="11.7109375" style="57" bestFit="1" customWidth="1"/>
    <col min="66" max="66" width="17.140625" style="57" bestFit="1" customWidth="1"/>
    <col min="67" max="67" width="8.140625" style="57" bestFit="1" customWidth="1"/>
    <col min="68" max="68" width="20.140625" style="57" customWidth="1"/>
    <col min="69" max="69" width="15.140625" style="57" bestFit="1" customWidth="1"/>
    <col min="70" max="70" width="19.7109375" style="57" bestFit="1" customWidth="1"/>
    <col min="71" max="71" width="39.28515625" style="57" bestFit="1" customWidth="1"/>
    <col min="72" max="73" width="39.28515625" style="57" customWidth="1"/>
    <col min="74" max="74" width="13.140625" style="57" bestFit="1" customWidth="1"/>
    <col min="75" max="75" width="19.5703125" style="39" bestFit="1" customWidth="1"/>
    <col min="76" max="76" width="17.28515625" style="39" bestFit="1" customWidth="1"/>
    <col min="77" max="77" width="17.85546875" style="39" bestFit="1" customWidth="1"/>
    <col min="78" max="78" width="17.28515625" style="39" bestFit="1" customWidth="1"/>
    <col min="79" max="79" width="14.42578125" style="39" bestFit="1" customWidth="1"/>
    <col min="80" max="80" width="6.85546875" style="39" bestFit="1" customWidth="1"/>
    <col min="81" max="81" width="18.5703125" style="39" bestFit="1" customWidth="1"/>
    <col min="82" max="82" width="16.42578125" style="39" bestFit="1" customWidth="1"/>
    <col min="83" max="83" width="17" style="39" bestFit="1" customWidth="1"/>
    <col min="84" max="84" width="16.42578125" style="39" bestFit="1" customWidth="1"/>
    <col min="85" max="85" width="13.7109375" style="39" bestFit="1" customWidth="1"/>
    <col min="86" max="86" width="7.28515625" style="39" bestFit="1" customWidth="1"/>
    <col min="87" max="87" width="12.5703125" style="39" bestFit="1" customWidth="1"/>
    <col min="88" max="88" width="10.7109375" style="39" bestFit="1" customWidth="1"/>
    <col min="89" max="16384" width="9.140625" style="39"/>
  </cols>
  <sheetData>
    <row r="1" spans="1:88" x14ac:dyDescent="0.2">
      <c r="A1" s="39">
        <v>1</v>
      </c>
      <c r="B1" s="39">
        <v>2</v>
      </c>
      <c r="C1" s="39">
        <v>3</v>
      </c>
      <c r="D1" s="39">
        <v>4</v>
      </c>
      <c r="E1" s="39">
        <v>5</v>
      </c>
      <c r="F1" s="39">
        <v>6</v>
      </c>
      <c r="G1" s="39">
        <v>7</v>
      </c>
      <c r="H1" s="39">
        <v>8</v>
      </c>
      <c r="I1" s="39">
        <v>9</v>
      </c>
      <c r="J1" s="39">
        <v>10</v>
      </c>
      <c r="K1" s="39">
        <v>11</v>
      </c>
      <c r="L1" s="39">
        <v>12</v>
      </c>
      <c r="M1" s="39">
        <v>13</v>
      </c>
      <c r="N1" s="39">
        <v>14</v>
      </c>
      <c r="O1" s="39">
        <v>15</v>
      </c>
      <c r="P1" s="39">
        <v>16</v>
      </c>
      <c r="Q1" s="39">
        <v>17</v>
      </c>
      <c r="R1" s="39">
        <v>18</v>
      </c>
      <c r="S1" s="39">
        <v>19</v>
      </c>
      <c r="T1" s="39">
        <v>20</v>
      </c>
      <c r="U1" s="39">
        <v>21</v>
      </c>
      <c r="V1" s="39">
        <v>22</v>
      </c>
      <c r="W1" s="39">
        <v>23</v>
      </c>
      <c r="X1" s="39">
        <v>24</v>
      </c>
      <c r="Y1" s="39">
        <v>25</v>
      </c>
      <c r="Z1" s="39">
        <v>26</v>
      </c>
      <c r="AA1" s="39">
        <v>27</v>
      </c>
      <c r="AB1" s="39">
        <v>28</v>
      </c>
      <c r="AC1" s="39">
        <v>29</v>
      </c>
      <c r="AD1" s="39">
        <v>30</v>
      </c>
      <c r="AE1" s="39">
        <v>31</v>
      </c>
      <c r="AF1" s="39">
        <v>32</v>
      </c>
      <c r="AG1" s="39">
        <v>33</v>
      </c>
      <c r="AH1" s="39">
        <v>34</v>
      </c>
      <c r="AI1" s="39">
        <v>35</v>
      </c>
      <c r="AJ1" s="39">
        <v>36</v>
      </c>
      <c r="AK1" s="39">
        <v>37</v>
      </c>
      <c r="AL1" s="39">
        <v>38</v>
      </c>
      <c r="AM1" s="39">
        <v>39</v>
      </c>
      <c r="AN1" s="39">
        <v>40</v>
      </c>
      <c r="AO1" s="39">
        <v>41</v>
      </c>
      <c r="AP1" s="39">
        <v>42</v>
      </c>
      <c r="AQ1" s="39">
        <v>43</v>
      </c>
      <c r="AR1" s="39">
        <v>44</v>
      </c>
      <c r="AS1" s="39">
        <v>45</v>
      </c>
      <c r="AT1" s="39">
        <v>46</v>
      </c>
      <c r="AU1" s="39">
        <v>47</v>
      </c>
      <c r="AV1" s="39">
        <v>48</v>
      </c>
      <c r="AW1" s="39">
        <v>49</v>
      </c>
      <c r="AX1" s="39">
        <v>50</v>
      </c>
      <c r="AY1" s="39">
        <v>51</v>
      </c>
      <c r="AZ1" s="39">
        <v>52</v>
      </c>
      <c r="BA1" s="39">
        <v>53</v>
      </c>
      <c r="BB1" s="39">
        <v>54</v>
      </c>
      <c r="BC1" s="39">
        <v>55</v>
      </c>
      <c r="BD1" s="39">
        <v>56</v>
      </c>
      <c r="BE1" s="39">
        <v>57</v>
      </c>
      <c r="BF1" s="39">
        <v>58</v>
      </c>
      <c r="BG1" s="39">
        <v>59</v>
      </c>
      <c r="BH1" s="39">
        <v>60</v>
      </c>
      <c r="BI1" s="39">
        <v>61</v>
      </c>
      <c r="BJ1" s="39">
        <v>62</v>
      </c>
      <c r="BK1" s="39">
        <v>63</v>
      </c>
      <c r="BL1" s="39">
        <v>64</v>
      </c>
      <c r="BM1" s="39">
        <v>65</v>
      </c>
      <c r="BN1" s="39">
        <v>66</v>
      </c>
      <c r="BO1" s="39">
        <v>67</v>
      </c>
      <c r="BP1" s="39">
        <v>68</v>
      </c>
      <c r="BQ1" s="39">
        <v>69</v>
      </c>
      <c r="BR1" s="39">
        <v>70</v>
      </c>
      <c r="BS1" s="39">
        <v>71</v>
      </c>
      <c r="BT1" s="39">
        <v>72</v>
      </c>
      <c r="BU1" s="39">
        <v>73</v>
      </c>
      <c r="BV1" s="39">
        <v>74</v>
      </c>
      <c r="BW1" s="39">
        <v>75</v>
      </c>
      <c r="BX1" s="39">
        <v>76</v>
      </c>
      <c r="BY1" s="39">
        <v>77</v>
      </c>
      <c r="BZ1" s="39">
        <v>78</v>
      </c>
      <c r="CA1" s="39">
        <v>79</v>
      </c>
      <c r="CB1" s="39">
        <v>80</v>
      </c>
      <c r="CC1" s="39">
        <v>81</v>
      </c>
      <c r="CD1" s="39">
        <v>82</v>
      </c>
      <c r="CE1" s="39">
        <v>83</v>
      </c>
      <c r="CF1" s="39">
        <v>84</v>
      </c>
      <c r="CG1" s="39">
        <v>85</v>
      </c>
      <c r="CH1" s="39">
        <v>86</v>
      </c>
      <c r="CI1" s="39">
        <v>87</v>
      </c>
      <c r="CJ1" s="39">
        <v>88</v>
      </c>
    </row>
    <row r="2" spans="1:88" x14ac:dyDescent="0.2">
      <c r="W2" s="40" t="s">
        <v>285</v>
      </c>
      <c r="X2" s="290" t="s">
        <v>286</v>
      </c>
      <c r="Y2" s="290"/>
      <c r="Z2" s="290"/>
      <c r="AA2" s="291" t="s">
        <v>287</v>
      </c>
      <c r="AB2" s="291"/>
      <c r="AC2" s="285" t="s">
        <v>288</v>
      </c>
      <c r="AD2" s="285"/>
      <c r="AE2" s="285"/>
      <c r="AF2" s="285"/>
      <c r="AG2" s="285"/>
      <c r="AH2" s="285"/>
      <c r="AI2" s="285"/>
      <c r="AJ2" s="285"/>
      <c r="AK2" s="285"/>
      <c r="AL2" s="285"/>
      <c r="AM2" s="285"/>
      <c r="AN2" s="285"/>
      <c r="AO2" s="285"/>
      <c r="AP2" s="285" t="s">
        <v>288</v>
      </c>
      <c r="AQ2" s="285"/>
      <c r="AR2" s="285"/>
      <c r="AS2" s="285"/>
      <c r="AT2" s="285"/>
      <c r="AU2" s="285"/>
      <c r="AV2" s="285"/>
      <c r="AW2" s="285"/>
      <c r="AX2" s="285"/>
      <c r="AY2" s="285"/>
      <c r="AZ2" s="285"/>
      <c r="BA2" s="285"/>
      <c r="BB2" s="285"/>
      <c r="BC2" s="41"/>
      <c r="BD2" s="42"/>
      <c r="BE2" s="43"/>
      <c r="BF2" s="43"/>
      <c r="BG2" s="43"/>
      <c r="BH2" s="43"/>
      <c r="BJ2" s="43"/>
      <c r="BK2" s="43"/>
      <c r="BL2" s="43"/>
      <c r="BM2" s="43"/>
      <c r="BN2" s="43"/>
      <c r="BO2" s="43"/>
      <c r="BP2" s="43"/>
      <c r="BQ2" s="43"/>
      <c r="BR2" s="43"/>
      <c r="BS2" s="43"/>
      <c r="BT2" s="43"/>
      <c r="BU2" s="43"/>
      <c r="BV2" s="43"/>
      <c r="BW2" s="285" t="s">
        <v>289</v>
      </c>
      <c r="BX2" s="285"/>
      <c r="BY2" s="285"/>
      <c r="BZ2" s="285"/>
      <c r="CA2" s="41"/>
      <c r="CB2" s="41"/>
      <c r="CC2" s="289" t="s">
        <v>289</v>
      </c>
      <c r="CD2" s="289"/>
      <c r="CE2" s="289"/>
      <c r="CF2" s="289"/>
      <c r="CG2" s="289"/>
      <c r="CH2" s="289"/>
    </row>
    <row r="3" spans="1:88" s="45" customFormat="1" x14ac:dyDescent="0.2">
      <c r="A3" s="44" t="s">
        <v>290</v>
      </c>
      <c r="B3" s="44" t="s">
        <v>291</v>
      </c>
      <c r="C3" s="44" t="s">
        <v>292</v>
      </c>
      <c r="D3" s="44" t="s">
        <v>293</v>
      </c>
      <c r="E3" s="44" t="s">
        <v>294</v>
      </c>
      <c r="F3" s="44" t="s">
        <v>295</v>
      </c>
      <c r="G3" s="44" t="s">
        <v>296</v>
      </c>
      <c r="H3" s="44" t="s">
        <v>297</v>
      </c>
      <c r="I3" s="44" t="s">
        <v>298</v>
      </c>
      <c r="J3" s="44" t="s">
        <v>1262</v>
      </c>
      <c r="K3" s="44" t="s">
        <v>1271</v>
      </c>
      <c r="L3" s="44" t="s">
        <v>1230</v>
      </c>
      <c r="M3" s="44" t="s">
        <v>1226</v>
      </c>
      <c r="N3" s="44" t="s">
        <v>299</v>
      </c>
      <c r="O3" s="44" t="s">
        <v>300</v>
      </c>
      <c r="P3" s="44" t="s">
        <v>301</v>
      </c>
      <c r="Q3" s="44" t="s">
        <v>302</v>
      </c>
      <c r="R3" s="44" t="s">
        <v>303</v>
      </c>
      <c r="S3" s="44" t="s">
        <v>304</v>
      </c>
      <c r="T3" s="44" t="s">
        <v>305</v>
      </c>
      <c r="U3" s="44" t="s">
        <v>306</v>
      </c>
      <c r="V3" s="44" t="s">
        <v>307</v>
      </c>
      <c r="W3" s="44" t="s">
        <v>308</v>
      </c>
      <c r="X3" s="44" t="s">
        <v>309</v>
      </c>
      <c r="Y3" s="44" t="s">
        <v>310</v>
      </c>
      <c r="Z3" s="44" t="s">
        <v>311</v>
      </c>
      <c r="AA3" s="44" t="s">
        <v>312</v>
      </c>
      <c r="AB3" s="44" t="s">
        <v>313</v>
      </c>
      <c r="AC3" s="44" t="s">
        <v>314</v>
      </c>
      <c r="AD3" s="44" t="s">
        <v>315</v>
      </c>
      <c r="AE3" s="44" t="s">
        <v>316</v>
      </c>
      <c r="AF3" s="44" t="s">
        <v>317</v>
      </c>
      <c r="AG3" s="44" t="s">
        <v>318</v>
      </c>
      <c r="AH3" s="44" t="s">
        <v>319</v>
      </c>
      <c r="AI3" s="44" t="s">
        <v>320</v>
      </c>
      <c r="AJ3" s="44" t="s">
        <v>321</v>
      </c>
      <c r="AK3" s="44" t="s">
        <v>322</v>
      </c>
      <c r="AL3" s="44" t="s">
        <v>323</v>
      </c>
      <c r="AM3" s="44" t="s">
        <v>324</v>
      </c>
      <c r="AN3" s="44" t="s">
        <v>325</v>
      </c>
      <c r="AO3" s="44" t="s">
        <v>326</v>
      </c>
      <c r="AP3" s="44" t="s">
        <v>327</v>
      </c>
      <c r="AQ3" s="44" t="s">
        <v>328</v>
      </c>
      <c r="AR3" s="44" t="s">
        <v>329</v>
      </c>
      <c r="AS3" s="44" t="s">
        <v>330</v>
      </c>
      <c r="AT3" s="44" t="s">
        <v>331</v>
      </c>
      <c r="AU3" s="44" t="s">
        <v>332</v>
      </c>
      <c r="AV3" s="44" t="s">
        <v>333</v>
      </c>
      <c r="AW3" s="44" t="s">
        <v>334</v>
      </c>
      <c r="AX3" s="44" t="s">
        <v>335</v>
      </c>
      <c r="AY3" s="44" t="s">
        <v>336</v>
      </c>
      <c r="AZ3" s="44" t="s">
        <v>337</v>
      </c>
      <c r="BA3" s="44" t="s">
        <v>338</v>
      </c>
      <c r="BB3" s="44" t="s">
        <v>339</v>
      </c>
      <c r="BC3" s="44" t="s">
        <v>340</v>
      </c>
      <c r="BD3" s="44" t="s">
        <v>341</v>
      </c>
      <c r="BE3" s="44" t="s">
        <v>342</v>
      </c>
      <c r="BF3" s="44" t="s">
        <v>1229</v>
      </c>
      <c r="BG3" s="55" t="s">
        <v>1228</v>
      </c>
      <c r="BH3" s="55" t="s">
        <v>1516</v>
      </c>
      <c r="BI3" s="44" t="s">
        <v>1232</v>
      </c>
      <c r="BJ3" s="44" t="s">
        <v>556</v>
      </c>
      <c r="BK3" s="44" t="s">
        <v>1233</v>
      </c>
      <c r="BL3" s="44" t="s">
        <v>1234</v>
      </c>
      <c r="BM3" s="44" t="s">
        <v>1235</v>
      </c>
      <c r="BN3" s="44" t="s">
        <v>1236</v>
      </c>
      <c r="BO3" s="44" t="s">
        <v>1237</v>
      </c>
      <c r="BP3" s="44" t="s">
        <v>1534</v>
      </c>
      <c r="BQ3" s="44" t="s">
        <v>1238</v>
      </c>
      <c r="BR3" s="44" t="s">
        <v>1239</v>
      </c>
      <c r="BS3" s="44" t="s">
        <v>1493</v>
      </c>
      <c r="BT3" s="44" t="s">
        <v>1494</v>
      </c>
      <c r="BU3" s="44" t="s">
        <v>1495</v>
      </c>
      <c r="BV3" s="44" t="s">
        <v>1258</v>
      </c>
      <c r="BW3" s="44" t="s">
        <v>343</v>
      </c>
      <c r="BX3" s="44" t="s">
        <v>344</v>
      </c>
      <c r="BY3" s="44" t="s">
        <v>345</v>
      </c>
      <c r="BZ3" s="44" t="s">
        <v>346</v>
      </c>
      <c r="CA3" s="44" t="s">
        <v>347</v>
      </c>
      <c r="CB3" s="44" t="s">
        <v>348</v>
      </c>
      <c r="CC3" s="44" t="s">
        <v>349</v>
      </c>
      <c r="CD3" s="44" t="s">
        <v>350</v>
      </c>
      <c r="CE3" s="44" t="s">
        <v>351</v>
      </c>
      <c r="CF3" s="44" t="s">
        <v>352</v>
      </c>
      <c r="CG3" s="44" t="s">
        <v>353</v>
      </c>
      <c r="CH3" s="44" t="s">
        <v>354</v>
      </c>
      <c r="CI3" s="44" t="s">
        <v>1402</v>
      </c>
      <c r="CJ3" s="44" t="s">
        <v>1401</v>
      </c>
    </row>
    <row r="4" spans="1:88" ht="146.25" hidden="1" x14ac:dyDescent="0.2">
      <c r="A4" s="20" t="s">
        <v>1</v>
      </c>
      <c r="B4" s="20" t="s">
        <v>355</v>
      </c>
      <c r="C4" s="20"/>
      <c r="D4" s="20">
        <v>13</v>
      </c>
      <c r="E4" s="20" t="s">
        <v>356</v>
      </c>
      <c r="F4" s="139" t="s">
        <v>357</v>
      </c>
      <c r="G4" s="20" t="s">
        <v>358</v>
      </c>
      <c r="H4" s="20" t="s">
        <v>49</v>
      </c>
      <c r="I4" s="20" t="s">
        <v>49</v>
      </c>
      <c r="J4" s="20" t="s">
        <v>1270</v>
      </c>
      <c r="K4" s="20"/>
      <c r="L4" s="20" t="s">
        <v>360</v>
      </c>
      <c r="M4" s="20" t="s">
        <v>1231</v>
      </c>
      <c r="N4" s="20" t="s">
        <v>359</v>
      </c>
      <c r="O4" s="20">
        <v>0.37925599999999998</v>
      </c>
      <c r="P4" s="20">
        <v>1</v>
      </c>
      <c r="Q4" s="20" t="s">
        <v>360</v>
      </c>
      <c r="R4" s="20"/>
      <c r="S4" s="20">
        <v>486899.83</v>
      </c>
      <c r="T4" s="20">
        <v>289698</v>
      </c>
      <c r="U4" s="20" t="s">
        <v>361</v>
      </c>
      <c r="V4" s="20" t="s">
        <v>51</v>
      </c>
      <c r="W4" s="46" t="s">
        <v>362</v>
      </c>
      <c r="X4" s="20">
        <v>0.28836499999999998</v>
      </c>
      <c r="Y4" s="20">
        <f>X4*100</f>
        <v>28.836499999999997</v>
      </c>
      <c r="Z4" s="46">
        <v>5</v>
      </c>
      <c r="AA4" s="20">
        <v>50</v>
      </c>
      <c r="AB4" s="20"/>
      <c r="AC4" s="20">
        <v>21.352900000000002</v>
      </c>
      <c r="AD4" s="20">
        <v>1.2693000000000001</v>
      </c>
      <c r="AE4" s="20">
        <v>10.185700000000001</v>
      </c>
      <c r="AF4" s="20">
        <v>14.8161</v>
      </c>
      <c r="AG4" s="20">
        <v>22.9589</v>
      </c>
      <c r="AH4" s="20">
        <v>20.378399999999999</v>
      </c>
      <c r="AI4" s="20">
        <v>9.7904</v>
      </c>
      <c r="AJ4" s="20">
        <v>21.068899999999999</v>
      </c>
      <c r="AK4" s="20">
        <v>16.9894</v>
      </c>
      <c r="AL4" s="20">
        <v>16.686</v>
      </c>
      <c r="AM4" s="20">
        <v>8.6321999999999992</v>
      </c>
      <c r="AN4" s="20">
        <v>2.4462000000000002</v>
      </c>
      <c r="AO4" s="20">
        <v>2.4093</v>
      </c>
      <c r="AP4" s="20">
        <f>AC4*1000</f>
        <v>21352.9</v>
      </c>
      <c r="AQ4" s="20">
        <f t="shared" ref="AQ4:BB16" si="0">AD4*1000</f>
        <v>1269.3000000000002</v>
      </c>
      <c r="AR4" s="20">
        <f t="shared" si="0"/>
        <v>10185.700000000001</v>
      </c>
      <c r="AS4" s="20">
        <f t="shared" si="0"/>
        <v>14816.1</v>
      </c>
      <c r="AT4" s="20">
        <f t="shared" si="0"/>
        <v>22958.9</v>
      </c>
      <c r="AU4" s="20">
        <f t="shared" si="0"/>
        <v>20378.399999999998</v>
      </c>
      <c r="AV4" s="20">
        <f t="shared" si="0"/>
        <v>9790.4</v>
      </c>
      <c r="AW4" s="20">
        <f t="shared" si="0"/>
        <v>21068.899999999998</v>
      </c>
      <c r="AX4" s="20">
        <f t="shared" si="0"/>
        <v>16989.400000000001</v>
      </c>
      <c r="AY4" s="20">
        <f t="shared" si="0"/>
        <v>16686</v>
      </c>
      <c r="AZ4" s="20">
        <f t="shared" si="0"/>
        <v>8632.1999999999989</v>
      </c>
      <c r="BA4" s="20">
        <f t="shared" si="0"/>
        <v>2446.2000000000003</v>
      </c>
      <c r="BB4" s="20">
        <f>AO4*1000</f>
        <v>2409.3000000000002</v>
      </c>
      <c r="BC4" s="20" t="s">
        <v>363</v>
      </c>
      <c r="BD4" s="20">
        <v>50</v>
      </c>
      <c r="BE4" s="47" t="s">
        <v>360</v>
      </c>
      <c r="BF4" s="47">
        <f>O4</f>
        <v>0.37925599999999998</v>
      </c>
      <c r="BG4" s="168">
        <v>0.5</v>
      </c>
      <c r="BH4" s="169" t="s">
        <v>1517</v>
      </c>
      <c r="BI4" s="47">
        <f>BF4*BG4</f>
        <v>0.18962799999999999</v>
      </c>
      <c r="BJ4" s="81">
        <v>1</v>
      </c>
      <c r="BK4" s="47">
        <f>BI4*BJ4</f>
        <v>0.18962799999999999</v>
      </c>
      <c r="BL4" s="47" t="s">
        <v>648</v>
      </c>
      <c r="BM4" s="81">
        <v>1</v>
      </c>
      <c r="BN4" s="47">
        <f>BK4*BM4</f>
        <v>0.18962799999999999</v>
      </c>
      <c r="BO4" s="47">
        <f>BD4</f>
        <v>50</v>
      </c>
      <c r="BP4" s="47"/>
      <c r="BQ4" s="47">
        <f>BF4*BG4*BJ4*BM4*BO4</f>
        <v>9.4813999999999989</v>
      </c>
      <c r="BR4" s="138">
        <f>BQ4</f>
        <v>9.4813999999999989</v>
      </c>
      <c r="BS4" s="138">
        <v>9</v>
      </c>
      <c r="BT4" s="138" t="s">
        <v>1270</v>
      </c>
      <c r="BU4" s="138" t="s">
        <v>1513</v>
      </c>
      <c r="BV4" s="138" t="s">
        <v>1259</v>
      </c>
      <c r="BW4" s="20">
        <v>1.3663000000000001</v>
      </c>
      <c r="BX4" s="20">
        <v>9.9665999999999997</v>
      </c>
      <c r="BY4" s="20">
        <v>4.2914000000000003</v>
      </c>
      <c r="BZ4" s="20">
        <v>2.6528999999999998</v>
      </c>
      <c r="CA4" s="46">
        <f>MIN(BW4:BZ4)</f>
        <v>1.3663000000000001</v>
      </c>
      <c r="CB4" s="46" t="s">
        <v>360</v>
      </c>
      <c r="CC4" s="20">
        <f>BW4*1000</f>
        <v>1366.3000000000002</v>
      </c>
      <c r="CD4" s="20">
        <f t="shared" ref="CD4:CF16" si="1">BX4*1000</f>
        <v>9966.6</v>
      </c>
      <c r="CE4" s="20">
        <f t="shared" si="1"/>
        <v>4291.4000000000005</v>
      </c>
      <c r="CF4" s="20">
        <f t="shared" si="1"/>
        <v>2652.8999999999996</v>
      </c>
      <c r="CG4" s="46">
        <f>MIN(CC4:CF4)</f>
        <v>1366.3000000000002</v>
      </c>
      <c r="CH4" s="46">
        <v>3</v>
      </c>
      <c r="CI4" s="20" t="s">
        <v>360</v>
      </c>
      <c r="CJ4" s="20"/>
    </row>
    <row r="5" spans="1:88" ht="90" hidden="1" x14ac:dyDescent="0.2">
      <c r="A5" s="20" t="s">
        <v>2</v>
      </c>
      <c r="B5" s="20" t="s">
        <v>364</v>
      </c>
      <c r="C5" s="20"/>
      <c r="D5" s="20">
        <v>348</v>
      </c>
      <c r="E5" s="20" t="s">
        <v>356</v>
      </c>
      <c r="F5" s="139" t="s">
        <v>55</v>
      </c>
      <c r="G5" s="20" t="s">
        <v>1227</v>
      </c>
      <c r="H5" s="20" t="s">
        <v>49</v>
      </c>
      <c r="I5" s="20" t="s">
        <v>49</v>
      </c>
      <c r="J5" s="20" t="s">
        <v>1270</v>
      </c>
      <c r="K5" s="20"/>
      <c r="L5" s="20" t="s">
        <v>360</v>
      </c>
      <c r="M5" s="20" t="s">
        <v>1231</v>
      </c>
      <c r="N5" s="20" t="s">
        <v>359</v>
      </c>
      <c r="O5" s="20">
        <v>0.28341300000000003</v>
      </c>
      <c r="P5" s="20">
        <v>16</v>
      </c>
      <c r="Q5" s="20" t="s">
        <v>360</v>
      </c>
      <c r="R5" s="20"/>
      <c r="S5" s="20">
        <v>487568.06</v>
      </c>
      <c r="T5" s="20">
        <v>290137.73</v>
      </c>
      <c r="U5" s="20" t="s">
        <v>361</v>
      </c>
      <c r="V5" s="20" t="s">
        <v>57</v>
      </c>
      <c r="W5" s="46" t="s">
        <v>362</v>
      </c>
      <c r="X5" s="20"/>
      <c r="Y5" s="20">
        <f t="shared" ref="Y5:Y38" si="2">X5*100</f>
        <v>0</v>
      </c>
      <c r="Z5" s="46">
        <v>5</v>
      </c>
      <c r="AA5" s="20">
        <v>50</v>
      </c>
      <c r="AB5" s="20"/>
      <c r="AC5" s="20">
        <v>21.742899999999999</v>
      </c>
      <c r="AD5" s="20">
        <v>1.2477</v>
      </c>
      <c r="AE5" s="20">
        <v>10.653</v>
      </c>
      <c r="AF5" s="20">
        <v>15.1092</v>
      </c>
      <c r="AG5" s="20">
        <v>23.116599999999998</v>
      </c>
      <c r="AH5" s="20">
        <v>20.548999999999999</v>
      </c>
      <c r="AI5" s="20">
        <v>10.5159</v>
      </c>
      <c r="AJ5" s="20">
        <v>21.038</v>
      </c>
      <c r="AK5" s="20">
        <v>16.367799999999999</v>
      </c>
      <c r="AL5" s="20">
        <v>16.5</v>
      </c>
      <c r="AM5" s="20">
        <v>9.4179999999999993</v>
      </c>
      <c r="AN5" s="20">
        <v>2.1385000000000001</v>
      </c>
      <c r="AO5" s="20">
        <v>1.9654</v>
      </c>
      <c r="AP5" s="20">
        <f t="shared" ref="AP5:BB32" si="3">AC5*1000</f>
        <v>21742.899999999998</v>
      </c>
      <c r="AQ5" s="20">
        <f t="shared" si="0"/>
        <v>1247.7</v>
      </c>
      <c r="AR5" s="20">
        <f t="shared" si="0"/>
        <v>10653</v>
      </c>
      <c r="AS5" s="20">
        <f t="shared" si="0"/>
        <v>15109.199999999999</v>
      </c>
      <c r="AT5" s="20">
        <f t="shared" si="0"/>
        <v>23116.6</v>
      </c>
      <c r="AU5" s="20">
        <f t="shared" si="0"/>
        <v>20549</v>
      </c>
      <c r="AV5" s="20">
        <f t="shared" si="0"/>
        <v>10515.9</v>
      </c>
      <c r="AW5" s="20">
        <f t="shared" si="0"/>
        <v>21038</v>
      </c>
      <c r="AX5" s="20">
        <f t="shared" si="0"/>
        <v>16367.8</v>
      </c>
      <c r="AY5" s="20">
        <f t="shared" si="0"/>
        <v>16500</v>
      </c>
      <c r="AZ5" s="20">
        <f t="shared" si="0"/>
        <v>9418</v>
      </c>
      <c r="BA5" s="20">
        <f t="shared" si="0"/>
        <v>2138.5</v>
      </c>
      <c r="BB5" s="20">
        <f t="shared" si="0"/>
        <v>1965.4</v>
      </c>
      <c r="BC5" s="20" t="s">
        <v>365</v>
      </c>
      <c r="BD5" s="20">
        <v>50</v>
      </c>
      <c r="BE5" s="47" t="s">
        <v>360</v>
      </c>
      <c r="BF5" s="47">
        <f t="shared" ref="BF5:BF38" si="4">O5</f>
        <v>0.28341300000000003</v>
      </c>
      <c r="BG5" s="168">
        <v>0.8</v>
      </c>
      <c r="BH5" s="169" t="s">
        <v>1524</v>
      </c>
      <c r="BI5" s="47">
        <f>BF5*BG5</f>
        <v>0.22673040000000003</v>
      </c>
      <c r="BJ5" s="81">
        <v>1</v>
      </c>
      <c r="BK5" s="47">
        <f>BI5*BJ5</f>
        <v>0.22673040000000003</v>
      </c>
      <c r="BL5" s="47" t="s">
        <v>648</v>
      </c>
      <c r="BM5" s="81">
        <v>1</v>
      </c>
      <c r="BN5" s="47">
        <f>BK5*BM5</f>
        <v>0.22673040000000003</v>
      </c>
      <c r="BO5" s="47">
        <f>BD5</f>
        <v>50</v>
      </c>
      <c r="BP5" s="47"/>
      <c r="BQ5" s="47">
        <f>BF5*BG5*BJ5*BM5*BO5</f>
        <v>11.336520000000002</v>
      </c>
      <c r="BR5" s="138">
        <f>BQ5</f>
        <v>11.336520000000002</v>
      </c>
      <c r="BS5" s="138">
        <v>11</v>
      </c>
      <c r="BT5" s="138" t="s">
        <v>1270</v>
      </c>
      <c r="BU5" s="138" t="s">
        <v>1513</v>
      </c>
      <c r="BV5" s="138" t="s">
        <v>1259</v>
      </c>
      <c r="BW5" s="20">
        <v>0.65710000000000002</v>
      </c>
      <c r="BX5" s="20">
        <v>10.5762</v>
      </c>
      <c r="BY5" s="20">
        <v>3.5028999999999999</v>
      </c>
      <c r="BZ5" s="20">
        <v>2.0225</v>
      </c>
      <c r="CA5" s="20">
        <f t="shared" ref="CA5:CA38" si="5">MIN(BW5:BZ5)</f>
        <v>0.65710000000000002</v>
      </c>
      <c r="CB5" s="20"/>
      <c r="CC5" s="20">
        <f t="shared" ref="CC5:CF38" si="6">BW5*1000</f>
        <v>657.1</v>
      </c>
      <c r="CD5" s="20">
        <f t="shared" si="1"/>
        <v>10576.2</v>
      </c>
      <c r="CE5" s="20">
        <f t="shared" si="1"/>
        <v>3502.9</v>
      </c>
      <c r="CF5" s="20">
        <f t="shared" si="1"/>
        <v>2022.5</v>
      </c>
      <c r="CG5" s="48">
        <f t="shared" ref="CG5:CG38" si="7">MIN(CC5:CF5)</f>
        <v>657.1</v>
      </c>
      <c r="CH5" s="48">
        <v>2</v>
      </c>
      <c r="CI5" s="20" t="s">
        <v>360</v>
      </c>
      <c r="CJ5" s="20"/>
    </row>
    <row r="6" spans="1:88" hidden="1" x14ac:dyDescent="0.2">
      <c r="A6" s="20" t="s">
        <v>26</v>
      </c>
      <c r="B6" s="20" t="s">
        <v>366</v>
      </c>
      <c r="C6" s="20" t="s">
        <v>367</v>
      </c>
      <c r="D6" s="20"/>
      <c r="E6" s="20" t="s">
        <v>356</v>
      </c>
      <c r="F6" s="139" t="s">
        <v>368</v>
      </c>
      <c r="G6" s="20" t="s">
        <v>369</v>
      </c>
      <c r="H6" s="20" t="s">
        <v>370</v>
      </c>
      <c r="I6" s="20" t="s">
        <v>181</v>
      </c>
      <c r="J6" s="20" t="s">
        <v>282</v>
      </c>
      <c r="K6" s="20">
        <v>258</v>
      </c>
      <c r="L6" s="20" t="s">
        <v>1270</v>
      </c>
      <c r="M6" s="20" t="s">
        <v>1253</v>
      </c>
      <c r="N6" s="20" t="s">
        <v>371</v>
      </c>
      <c r="O6" s="20">
        <v>8.8405100000000001</v>
      </c>
      <c r="P6" s="20">
        <v>48</v>
      </c>
      <c r="Q6" s="20" t="s">
        <v>360</v>
      </c>
      <c r="R6" s="20"/>
      <c r="S6" s="20">
        <v>493862.44</v>
      </c>
      <c r="T6" s="20">
        <v>270306.44</v>
      </c>
      <c r="U6" s="20" t="s">
        <v>361</v>
      </c>
      <c r="V6" s="20" t="s">
        <v>124</v>
      </c>
      <c r="W6" s="48" t="s">
        <v>372</v>
      </c>
      <c r="X6" s="20">
        <v>0</v>
      </c>
      <c r="Y6" s="20">
        <f t="shared" si="2"/>
        <v>0</v>
      </c>
      <c r="Z6" s="46">
        <v>5</v>
      </c>
      <c r="AA6" s="20">
        <v>50</v>
      </c>
      <c r="AB6" s="20"/>
      <c r="AC6" s="20">
        <v>4.5644999999999998</v>
      </c>
      <c r="AD6" s="20">
        <v>18.592199999999998</v>
      </c>
      <c r="AE6" s="20">
        <v>9.8703000000000003</v>
      </c>
      <c r="AF6" s="20">
        <v>5.4794</v>
      </c>
      <c r="AG6" s="20">
        <v>2.5394999999999999</v>
      </c>
      <c r="AH6" s="20">
        <v>0.2165</v>
      </c>
      <c r="AI6" s="20">
        <v>15.9642</v>
      </c>
      <c r="AJ6" s="20">
        <v>5.8548999999999998</v>
      </c>
      <c r="AK6" s="20">
        <v>20.187100000000001</v>
      </c>
      <c r="AL6" s="20">
        <v>9.7887000000000004</v>
      </c>
      <c r="AM6" s="20">
        <v>18.504200000000001</v>
      </c>
      <c r="AN6" s="20">
        <v>3.9559000000000002</v>
      </c>
      <c r="AO6" s="20">
        <v>3.3365</v>
      </c>
      <c r="AP6" s="20">
        <f t="shared" si="3"/>
        <v>4564.5</v>
      </c>
      <c r="AQ6" s="20">
        <f t="shared" si="0"/>
        <v>18592.199999999997</v>
      </c>
      <c r="AR6" s="20">
        <f t="shared" si="0"/>
        <v>9870.3000000000011</v>
      </c>
      <c r="AS6" s="20">
        <f t="shared" si="0"/>
        <v>5479.4</v>
      </c>
      <c r="AT6" s="20">
        <f t="shared" si="0"/>
        <v>2539.5</v>
      </c>
      <c r="AU6" s="49">
        <f t="shared" si="0"/>
        <v>216.5</v>
      </c>
      <c r="AV6" s="20">
        <f t="shared" si="0"/>
        <v>15964.2</v>
      </c>
      <c r="AW6" s="20">
        <f t="shared" si="0"/>
        <v>5854.9</v>
      </c>
      <c r="AX6" s="20">
        <f t="shared" si="0"/>
        <v>20187.100000000002</v>
      </c>
      <c r="AY6" s="20">
        <f t="shared" si="0"/>
        <v>9788.7000000000007</v>
      </c>
      <c r="AZ6" s="20">
        <f t="shared" si="0"/>
        <v>18504.2</v>
      </c>
      <c r="BA6" s="20">
        <f t="shared" si="0"/>
        <v>3955.9</v>
      </c>
      <c r="BB6" s="20">
        <f t="shared" si="0"/>
        <v>3336.5</v>
      </c>
      <c r="BC6" s="20" t="s">
        <v>373</v>
      </c>
      <c r="BD6" s="49">
        <v>50</v>
      </c>
      <c r="BE6" s="47"/>
      <c r="BF6" s="47">
        <f t="shared" si="4"/>
        <v>8.8405100000000001</v>
      </c>
      <c r="BG6" s="47"/>
      <c r="BH6" s="47"/>
      <c r="BI6" s="47"/>
      <c r="BJ6" s="47"/>
      <c r="BK6" s="47"/>
      <c r="BL6" s="47"/>
      <c r="BM6" s="47"/>
      <c r="BN6" s="47"/>
      <c r="BO6" s="47" t="s">
        <v>1252</v>
      </c>
      <c r="BP6" s="47"/>
      <c r="BQ6" s="47"/>
      <c r="BR6" s="143">
        <v>258</v>
      </c>
      <c r="BS6" s="143"/>
      <c r="BT6" s="143"/>
      <c r="BU6" s="143"/>
      <c r="BV6" s="143" t="s">
        <v>1253</v>
      </c>
      <c r="BW6" s="20">
        <v>0</v>
      </c>
      <c r="BX6" s="20">
        <v>1.4879</v>
      </c>
      <c r="BY6" s="20">
        <v>10.773400000000001</v>
      </c>
      <c r="BZ6" s="20">
        <v>1.9423999999999999</v>
      </c>
      <c r="CA6" s="20">
        <f t="shared" si="5"/>
        <v>0</v>
      </c>
      <c r="CB6" s="47"/>
      <c r="CC6" s="20">
        <f t="shared" si="6"/>
        <v>0</v>
      </c>
      <c r="CD6" s="20">
        <f t="shared" si="1"/>
        <v>1487.9</v>
      </c>
      <c r="CE6" s="20">
        <f t="shared" si="1"/>
        <v>10773.4</v>
      </c>
      <c r="CF6" s="20">
        <f t="shared" si="1"/>
        <v>1942.3999999999999</v>
      </c>
      <c r="CG6" s="50">
        <f t="shared" si="7"/>
        <v>0</v>
      </c>
      <c r="CH6" s="50">
        <v>1</v>
      </c>
      <c r="CI6" s="20" t="s">
        <v>360</v>
      </c>
      <c r="CJ6" s="20" t="s">
        <v>360</v>
      </c>
    </row>
    <row r="7" spans="1:88" ht="112.5" hidden="1" x14ac:dyDescent="0.2">
      <c r="A7" s="20" t="s">
        <v>4</v>
      </c>
      <c r="B7" s="20" t="s">
        <v>374</v>
      </c>
      <c r="C7" s="20"/>
      <c r="D7" s="20">
        <v>2001</v>
      </c>
      <c r="E7" s="20" t="s">
        <v>356</v>
      </c>
      <c r="F7" s="139" t="s">
        <v>61</v>
      </c>
      <c r="G7" s="20"/>
      <c r="H7" s="20" t="s">
        <v>49</v>
      </c>
      <c r="I7" s="20" t="s">
        <v>49</v>
      </c>
      <c r="J7" s="20" t="s">
        <v>1270</v>
      </c>
      <c r="K7" s="20"/>
      <c r="L7" s="20" t="s">
        <v>360</v>
      </c>
      <c r="M7" s="20" t="s">
        <v>1231</v>
      </c>
      <c r="N7" s="20" t="s">
        <v>359</v>
      </c>
      <c r="O7" s="20">
        <v>0.41953200000000002</v>
      </c>
      <c r="P7" s="20">
        <v>20</v>
      </c>
      <c r="Q7" s="20" t="s">
        <v>360</v>
      </c>
      <c r="R7" s="20"/>
      <c r="S7" s="20">
        <v>487035.92</v>
      </c>
      <c r="T7" s="20">
        <v>287221.71000000002</v>
      </c>
      <c r="U7" s="20" t="s">
        <v>361</v>
      </c>
      <c r="V7" s="20" t="s">
        <v>62</v>
      </c>
      <c r="W7" s="46" t="s">
        <v>362</v>
      </c>
      <c r="X7" s="20">
        <v>1.16654E-3</v>
      </c>
      <c r="Y7" s="20">
        <f t="shared" si="2"/>
        <v>0.11665399999999999</v>
      </c>
      <c r="Z7" s="46">
        <v>5</v>
      </c>
      <c r="AA7" s="20">
        <v>50</v>
      </c>
      <c r="AB7" s="20"/>
      <c r="AC7" s="20">
        <v>18.8613</v>
      </c>
      <c r="AD7" s="20">
        <v>1.4642999999999999</v>
      </c>
      <c r="AE7" s="20">
        <v>7.7004999999999999</v>
      </c>
      <c r="AF7" s="20">
        <v>12.3714</v>
      </c>
      <c r="AG7" s="20">
        <v>20.638100000000001</v>
      </c>
      <c r="AH7" s="20">
        <v>18.045999999999999</v>
      </c>
      <c r="AI7" s="20">
        <v>7.8670999999999998</v>
      </c>
      <c r="AJ7" s="20">
        <v>19.060099999999998</v>
      </c>
      <c r="AK7" s="20">
        <v>16.797499999999999</v>
      </c>
      <c r="AL7" s="20">
        <v>15.0608</v>
      </c>
      <c r="AM7" s="20">
        <v>7.2352999999999996</v>
      </c>
      <c r="AN7" s="20">
        <v>2.5392000000000001</v>
      </c>
      <c r="AO7" s="20">
        <v>1.7027000000000001</v>
      </c>
      <c r="AP7" s="20">
        <f t="shared" si="3"/>
        <v>18861.3</v>
      </c>
      <c r="AQ7" s="20">
        <f t="shared" si="0"/>
        <v>1464.3</v>
      </c>
      <c r="AR7" s="20">
        <f t="shared" si="0"/>
        <v>7700.5</v>
      </c>
      <c r="AS7" s="20">
        <f t="shared" si="0"/>
        <v>12371.4</v>
      </c>
      <c r="AT7" s="20">
        <f t="shared" si="0"/>
        <v>20638.100000000002</v>
      </c>
      <c r="AU7" s="20">
        <f t="shared" si="0"/>
        <v>18046</v>
      </c>
      <c r="AV7" s="20">
        <f t="shared" si="0"/>
        <v>7867.0999999999995</v>
      </c>
      <c r="AW7" s="20">
        <f t="shared" si="0"/>
        <v>19060.099999999999</v>
      </c>
      <c r="AX7" s="20">
        <f t="shared" si="0"/>
        <v>16797.5</v>
      </c>
      <c r="AY7" s="20">
        <f t="shared" si="0"/>
        <v>15060.800000000001</v>
      </c>
      <c r="AZ7" s="20">
        <f t="shared" si="0"/>
        <v>7235.2999999999993</v>
      </c>
      <c r="BA7" s="20">
        <f t="shared" si="0"/>
        <v>2539.2000000000003</v>
      </c>
      <c r="BB7" s="20">
        <f t="shared" si="0"/>
        <v>1702.7</v>
      </c>
      <c r="BC7" s="20" t="s">
        <v>375</v>
      </c>
      <c r="BD7" s="20">
        <v>35</v>
      </c>
      <c r="BE7" s="47" t="s">
        <v>360</v>
      </c>
      <c r="BF7" s="47">
        <f t="shared" si="4"/>
        <v>0.41953200000000002</v>
      </c>
      <c r="BG7" s="168">
        <v>0.75</v>
      </c>
      <c r="BH7" s="169" t="s">
        <v>1522</v>
      </c>
      <c r="BI7" s="47">
        <f>BF7*BG7</f>
        <v>0.31464900000000001</v>
      </c>
      <c r="BJ7" s="81">
        <v>1</v>
      </c>
      <c r="BK7" s="47">
        <f>BI7*BJ7</f>
        <v>0.31464900000000001</v>
      </c>
      <c r="BL7" s="47" t="s">
        <v>648</v>
      </c>
      <c r="BM7" s="81">
        <v>1</v>
      </c>
      <c r="BN7" s="47">
        <f>BK7*BM7</f>
        <v>0.31464900000000001</v>
      </c>
      <c r="BO7" s="47">
        <f>BD7</f>
        <v>35</v>
      </c>
      <c r="BP7" s="47"/>
      <c r="BQ7" s="47">
        <f>BF7*BG7*BJ7*BM7*BO7</f>
        <v>11.012715</v>
      </c>
      <c r="BR7" s="138">
        <f>BQ7</f>
        <v>11.012715</v>
      </c>
      <c r="BS7" s="163">
        <v>10</v>
      </c>
      <c r="BT7" s="138" t="s">
        <v>360</v>
      </c>
      <c r="BU7" s="164" t="s">
        <v>1496</v>
      </c>
      <c r="BV7" s="138" t="s">
        <v>1259</v>
      </c>
      <c r="BW7" s="20">
        <v>1.2088000000000001</v>
      </c>
      <c r="BX7" s="20">
        <v>7.6486000000000001</v>
      </c>
      <c r="BY7" s="20">
        <v>5.6360000000000001</v>
      </c>
      <c r="BZ7" s="20">
        <v>3.5</v>
      </c>
      <c r="CA7" s="46">
        <f t="shared" si="5"/>
        <v>1.2088000000000001</v>
      </c>
      <c r="CB7" s="46" t="s">
        <v>360</v>
      </c>
      <c r="CC7" s="20">
        <f t="shared" si="6"/>
        <v>1208.8000000000002</v>
      </c>
      <c r="CD7" s="20">
        <f t="shared" si="1"/>
        <v>7648.6</v>
      </c>
      <c r="CE7" s="20">
        <f t="shared" si="1"/>
        <v>5636</v>
      </c>
      <c r="CF7" s="20">
        <f t="shared" si="1"/>
        <v>3500</v>
      </c>
      <c r="CG7" s="46">
        <f t="shared" si="7"/>
        <v>1208.8000000000002</v>
      </c>
      <c r="CH7" s="46">
        <v>3</v>
      </c>
      <c r="CI7" s="20" t="s">
        <v>360</v>
      </c>
      <c r="CJ7" s="20"/>
    </row>
    <row r="8" spans="1:88" hidden="1" x14ac:dyDescent="0.2">
      <c r="A8" s="20" t="s">
        <v>6</v>
      </c>
      <c r="B8" s="20" t="s">
        <v>380</v>
      </c>
      <c r="C8" s="20"/>
      <c r="D8" s="20">
        <v>2020</v>
      </c>
      <c r="E8" s="20" t="s">
        <v>356</v>
      </c>
      <c r="F8" s="139" t="s">
        <v>381</v>
      </c>
      <c r="G8" s="20" t="s">
        <v>382</v>
      </c>
      <c r="H8" s="20" t="s">
        <v>49</v>
      </c>
      <c r="I8" s="20" t="s">
        <v>49</v>
      </c>
      <c r="J8" s="20" t="s">
        <v>282</v>
      </c>
      <c r="K8" s="20">
        <v>95</v>
      </c>
      <c r="L8" s="20" t="s">
        <v>1270</v>
      </c>
      <c r="M8" s="20" t="s">
        <v>1253</v>
      </c>
      <c r="N8" s="20" t="s">
        <v>359</v>
      </c>
      <c r="O8" s="20">
        <v>2.1105100000000001</v>
      </c>
      <c r="P8" s="20">
        <v>23</v>
      </c>
      <c r="Q8" s="20" t="s">
        <v>360</v>
      </c>
      <c r="R8" s="20"/>
      <c r="S8" s="20">
        <v>486184.14</v>
      </c>
      <c r="T8" s="20">
        <v>287701.28999999998</v>
      </c>
      <c r="U8" s="20" t="s">
        <v>361</v>
      </c>
      <c r="V8" s="20" t="s">
        <v>73</v>
      </c>
      <c r="W8" s="46" t="s">
        <v>362</v>
      </c>
      <c r="X8" s="20">
        <v>4.88084E-3</v>
      </c>
      <c r="Y8" s="20">
        <f t="shared" si="2"/>
        <v>0.48808400000000002</v>
      </c>
      <c r="Z8" s="46">
        <v>5</v>
      </c>
      <c r="AA8" s="20">
        <v>50</v>
      </c>
      <c r="AB8" s="20"/>
      <c r="AC8" s="20">
        <v>19.395800000000001</v>
      </c>
      <c r="AD8" s="20">
        <v>1.7746999999999999</v>
      </c>
      <c r="AE8" s="20">
        <v>8.1609999999999996</v>
      </c>
      <c r="AF8" s="20">
        <v>13.026199999999999</v>
      </c>
      <c r="AG8" s="20">
        <v>21.383199999999999</v>
      </c>
      <c r="AH8" s="20">
        <v>18.785299999999999</v>
      </c>
      <c r="AI8" s="20">
        <v>7.6879999999999997</v>
      </c>
      <c r="AJ8" s="20">
        <v>19.907399999999999</v>
      </c>
      <c r="AK8" s="20">
        <v>17.569700000000001</v>
      </c>
      <c r="AL8" s="20">
        <v>15.950699999999999</v>
      </c>
      <c r="AM8" s="20">
        <v>6.7359999999999998</v>
      </c>
      <c r="AN8" s="20">
        <v>3.0344000000000002</v>
      </c>
      <c r="AO8" s="20">
        <v>2.5914000000000001</v>
      </c>
      <c r="AP8" s="20">
        <f t="shared" si="3"/>
        <v>19395.800000000003</v>
      </c>
      <c r="AQ8" s="20">
        <f t="shared" si="0"/>
        <v>1774.7</v>
      </c>
      <c r="AR8" s="20">
        <f t="shared" si="0"/>
        <v>8161</v>
      </c>
      <c r="AS8" s="20">
        <f t="shared" si="0"/>
        <v>13026.199999999999</v>
      </c>
      <c r="AT8" s="20">
        <f t="shared" si="0"/>
        <v>21383.199999999997</v>
      </c>
      <c r="AU8" s="20">
        <f t="shared" si="0"/>
        <v>18785.3</v>
      </c>
      <c r="AV8" s="20">
        <f t="shared" si="0"/>
        <v>7688</v>
      </c>
      <c r="AW8" s="20">
        <f t="shared" si="0"/>
        <v>19907.399999999998</v>
      </c>
      <c r="AX8" s="20">
        <f t="shared" si="0"/>
        <v>17569.7</v>
      </c>
      <c r="AY8" s="20">
        <f t="shared" si="0"/>
        <v>15950.699999999999</v>
      </c>
      <c r="AZ8" s="20">
        <f t="shared" si="0"/>
        <v>6736</v>
      </c>
      <c r="BA8" s="20">
        <f t="shared" si="0"/>
        <v>3034.4</v>
      </c>
      <c r="BB8" s="20">
        <f t="shared" si="0"/>
        <v>2591.4</v>
      </c>
      <c r="BC8" s="20" t="s">
        <v>383</v>
      </c>
      <c r="BD8" s="20">
        <v>35</v>
      </c>
      <c r="BE8" s="47" t="s">
        <v>360</v>
      </c>
      <c r="BF8" s="47">
        <f t="shared" si="4"/>
        <v>2.1105100000000001</v>
      </c>
      <c r="BG8" s="47"/>
      <c r="BH8" s="47"/>
      <c r="BI8" s="47"/>
      <c r="BJ8" s="47"/>
      <c r="BK8" s="47"/>
      <c r="BL8" s="47"/>
      <c r="BM8" s="47"/>
      <c r="BN8" s="47"/>
      <c r="BO8" s="47" t="s">
        <v>1252</v>
      </c>
      <c r="BP8" s="47"/>
      <c r="BQ8" s="47"/>
      <c r="BR8" s="143">
        <v>95</v>
      </c>
      <c r="BS8" s="143"/>
      <c r="BT8" s="143"/>
      <c r="BU8" s="143"/>
      <c r="BV8" s="143" t="s">
        <v>1253</v>
      </c>
      <c r="BW8" s="20">
        <v>1.2081999999999999</v>
      </c>
      <c r="BX8" s="20">
        <v>7.8230000000000004</v>
      </c>
      <c r="BY8" s="20">
        <v>5.8852000000000002</v>
      </c>
      <c r="BZ8" s="20">
        <v>3.8325999999999998</v>
      </c>
      <c r="CA8" s="46">
        <f t="shared" si="5"/>
        <v>1.2081999999999999</v>
      </c>
      <c r="CB8" s="46" t="s">
        <v>360</v>
      </c>
      <c r="CC8" s="20">
        <f t="shared" si="6"/>
        <v>1208.2</v>
      </c>
      <c r="CD8" s="20">
        <f t="shared" si="1"/>
        <v>7823</v>
      </c>
      <c r="CE8" s="20">
        <f t="shared" si="1"/>
        <v>5885.2</v>
      </c>
      <c r="CF8" s="20">
        <f t="shared" si="1"/>
        <v>3832.6</v>
      </c>
      <c r="CG8" s="46">
        <f t="shared" si="7"/>
        <v>1208.2</v>
      </c>
      <c r="CH8" s="46">
        <v>3</v>
      </c>
      <c r="CI8" s="20" t="s">
        <v>360</v>
      </c>
      <c r="CJ8" s="20" t="s">
        <v>360</v>
      </c>
    </row>
    <row r="9" spans="1:88" hidden="1" x14ac:dyDescent="0.2">
      <c r="A9" s="20" t="s">
        <v>8</v>
      </c>
      <c r="B9" s="20" t="s">
        <v>386</v>
      </c>
      <c r="C9" s="20"/>
      <c r="D9" s="20">
        <v>2035</v>
      </c>
      <c r="E9" s="20" t="s">
        <v>356</v>
      </c>
      <c r="F9" s="139" t="s">
        <v>68</v>
      </c>
      <c r="G9" s="20"/>
      <c r="H9" s="20" t="s">
        <v>49</v>
      </c>
      <c r="I9" s="20" t="s">
        <v>49</v>
      </c>
      <c r="J9" s="20" t="s">
        <v>282</v>
      </c>
      <c r="K9" s="20">
        <v>96</v>
      </c>
      <c r="L9" s="20" t="s">
        <v>1270</v>
      </c>
      <c r="M9" s="20" t="s">
        <v>1253</v>
      </c>
      <c r="N9" s="20" t="s">
        <v>359</v>
      </c>
      <c r="O9" s="20">
        <v>3.9948100000000002</v>
      </c>
      <c r="P9" s="20">
        <v>25</v>
      </c>
      <c r="Q9" s="20" t="s">
        <v>360</v>
      </c>
      <c r="R9" s="20"/>
      <c r="S9" s="20">
        <v>486311.62</v>
      </c>
      <c r="T9" s="20">
        <v>288536.61</v>
      </c>
      <c r="U9" s="20" t="s">
        <v>361</v>
      </c>
      <c r="V9" s="20" t="s">
        <v>75</v>
      </c>
      <c r="W9" s="51" t="s">
        <v>362</v>
      </c>
      <c r="X9" s="20">
        <v>0.91069699999999998</v>
      </c>
      <c r="Y9" s="20">
        <f t="shared" si="2"/>
        <v>91.069699999999997</v>
      </c>
      <c r="Z9" s="52">
        <v>0</v>
      </c>
      <c r="AA9" s="20">
        <v>50</v>
      </c>
      <c r="AB9" s="20"/>
      <c r="AC9" s="20">
        <v>20.188300000000002</v>
      </c>
      <c r="AD9" s="20">
        <v>1.4562999999999999</v>
      </c>
      <c r="AE9" s="20">
        <v>8.9530999999999992</v>
      </c>
      <c r="AF9" s="20">
        <v>13.7995</v>
      </c>
      <c r="AG9" s="20">
        <v>22.104500000000002</v>
      </c>
      <c r="AH9" s="20">
        <v>19.511199999999999</v>
      </c>
      <c r="AI9" s="20">
        <v>8.3626000000000005</v>
      </c>
      <c r="AJ9" s="20">
        <v>20.492100000000001</v>
      </c>
      <c r="AK9" s="20">
        <v>17.399000000000001</v>
      </c>
      <c r="AL9" s="20">
        <v>16.350300000000001</v>
      </c>
      <c r="AM9" s="20">
        <v>7.2793999999999999</v>
      </c>
      <c r="AN9" s="20">
        <v>2.7111999999999998</v>
      </c>
      <c r="AO9" s="20">
        <v>2.6137999999999999</v>
      </c>
      <c r="AP9" s="20">
        <f t="shared" si="3"/>
        <v>20188.300000000003</v>
      </c>
      <c r="AQ9" s="20">
        <f t="shared" si="0"/>
        <v>1456.3</v>
      </c>
      <c r="AR9" s="20">
        <f t="shared" si="0"/>
        <v>8953.0999999999985</v>
      </c>
      <c r="AS9" s="20">
        <f t="shared" si="0"/>
        <v>13799.5</v>
      </c>
      <c r="AT9" s="20">
        <f t="shared" si="0"/>
        <v>22104.5</v>
      </c>
      <c r="AU9" s="20">
        <f t="shared" si="0"/>
        <v>19511.199999999997</v>
      </c>
      <c r="AV9" s="20">
        <f t="shared" si="0"/>
        <v>8362.6</v>
      </c>
      <c r="AW9" s="20">
        <f t="shared" si="0"/>
        <v>20492.100000000002</v>
      </c>
      <c r="AX9" s="20">
        <f t="shared" si="0"/>
        <v>17399</v>
      </c>
      <c r="AY9" s="20">
        <f t="shared" si="0"/>
        <v>16350.300000000001</v>
      </c>
      <c r="AZ9" s="20">
        <f t="shared" si="0"/>
        <v>7279.4</v>
      </c>
      <c r="BA9" s="20">
        <f t="shared" si="0"/>
        <v>2711.2</v>
      </c>
      <c r="BB9" s="20">
        <f t="shared" si="0"/>
        <v>2613.7999999999997</v>
      </c>
      <c r="BC9" s="20" t="s">
        <v>387</v>
      </c>
      <c r="BD9" s="20">
        <v>35</v>
      </c>
      <c r="BE9" s="47" t="s">
        <v>360</v>
      </c>
      <c r="BF9" s="47">
        <f t="shared" si="4"/>
        <v>3.9948100000000002</v>
      </c>
      <c r="BG9" s="47"/>
      <c r="BH9" s="47"/>
      <c r="BI9" s="47"/>
      <c r="BJ9" s="47"/>
      <c r="BK9" s="47"/>
      <c r="BL9" s="47"/>
      <c r="BM9" s="47"/>
      <c r="BN9" s="47"/>
      <c r="BO9" s="47" t="s">
        <v>1252</v>
      </c>
      <c r="BP9" s="47"/>
      <c r="BQ9" s="47"/>
      <c r="BR9" s="143">
        <v>96</v>
      </c>
      <c r="BS9" s="143"/>
      <c r="BT9" s="143"/>
      <c r="BU9" s="143"/>
      <c r="BV9" s="143" t="s">
        <v>1253</v>
      </c>
      <c r="BW9" s="20">
        <v>1.9794</v>
      </c>
      <c r="BX9" s="20">
        <v>8.5794999999999995</v>
      </c>
      <c r="BY9" s="20">
        <v>5.2495000000000003</v>
      </c>
      <c r="BZ9" s="20">
        <v>3.3201999999999998</v>
      </c>
      <c r="CA9" s="46">
        <f t="shared" si="5"/>
        <v>1.9794</v>
      </c>
      <c r="CB9" s="46" t="s">
        <v>360</v>
      </c>
      <c r="CC9" s="20">
        <f t="shared" si="6"/>
        <v>1979.4</v>
      </c>
      <c r="CD9" s="20">
        <f t="shared" si="1"/>
        <v>8579.5</v>
      </c>
      <c r="CE9" s="20">
        <f t="shared" si="1"/>
        <v>5249.5</v>
      </c>
      <c r="CF9" s="20">
        <f t="shared" si="1"/>
        <v>3320.2</v>
      </c>
      <c r="CG9" s="46">
        <f t="shared" si="7"/>
        <v>1979.4</v>
      </c>
      <c r="CH9" s="46">
        <v>3</v>
      </c>
      <c r="CI9" s="20" t="s">
        <v>360</v>
      </c>
      <c r="CJ9" s="20" t="s">
        <v>360</v>
      </c>
    </row>
    <row r="10" spans="1:88" ht="78.75" x14ac:dyDescent="0.2">
      <c r="A10" s="20" t="s">
        <v>9</v>
      </c>
      <c r="B10" s="20" t="s">
        <v>388</v>
      </c>
      <c r="C10" s="20"/>
      <c r="D10" s="20">
        <v>2037</v>
      </c>
      <c r="E10" s="20" t="s">
        <v>356</v>
      </c>
      <c r="F10" s="139" t="s">
        <v>69</v>
      </c>
      <c r="G10" s="20"/>
      <c r="H10" s="20" t="s">
        <v>49</v>
      </c>
      <c r="I10" s="20" t="s">
        <v>49</v>
      </c>
      <c r="J10" s="20" t="s">
        <v>1270</v>
      </c>
      <c r="K10" s="20"/>
      <c r="L10" s="20" t="s">
        <v>360</v>
      </c>
      <c r="M10" s="20" t="s">
        <v>1231</v>
      </c>
      <c r="N10" s="20" t="s">
        <v>359</v>
      </c>
      <c r="O10" s="20">
        <v>0.70128599999999996</v>
      </c>
      <c r="P10" s="20">
        <v>26</v>
      </c>
      <c r="Q10" s="20" t="s">
        <v>360</v>
      </c>
      <c r="R10" s="20"/>
      <c r="S10" s="20">
        <v>488000.75</v>
      </c>
      <c r="T10" s="20">
        <v>288724.53000000003</v>
      </c>
      <c r="U10" s="20" t="s">
        <v>361</v>
      </c>
      <c r="V10" s="20" t="s">
        <v>76</v>
      </c>
      <c r="W10" s="46" t="s">
        <v>362</v>
      </c>
      <c r="X10" s="20">
        <v>3.1539600000000001E-4</v>
      </c>
      <c r="Y10" s="20">
        <f t="shared" si="2"/>
        <v>3.1539600000000001E-2</v>
      </c>
      <c r="Z10" s="46">
        <v>5</v>
      </c>
      <c r="AA10" s="20">
        <v>50</v>
      </c>
      <c r="AB10" s="20"/>
      <c r="AC10" s="20">
        <v>20.297599999999999</v>
      </c>
      <c r="AD10" s="20">
        <v>0</v>
      </c>
      <c r="AE10" s="20">
        <v>9.2752999999999997</v>
      </c>
      <c r="AF10" s="20">
        <v>13.6318</v>
      </c>
      <c r="AG10" s="20">
        <v>21.632300000000001</v>
      </c>
      <c r="AH10" s="20">
        <v>19.062999999999999</v>
      </c>
      <c r="AI10" s="20">
        <v>9.6095000000000006</v>
      </c>
      <c r="AJ10" s="20">
        <v>19.625699999999998</v>
      </c>
      <c r="AK10" s="20">
        <v>15.807499999999999</v>
      </c>
      <c r="AL10" s="20">
        <v>15.207800000000001</v>
      </c>
      <c r="AM10" s="20">
        <v>8.8294999999999995</v>
      </c>
      <c r="AN10" s="20">
        <v>1.1116999999999999</v>
      </c>
      <c r="AO10" s="20">
        <v>1.081</v>
      </c>
      <c r="AP10" s="20">
        <f t="shared" si="3"/>
        <v>20297.599999999999</v>
      </c>
      <c r="AQ10" s="46">
        <f t="shared" si="0"/>
        <v>0</v>
      </c>
      <c r="AR10" s="20">
        <f t="shared" si="0"/>
        <v>9275.2999999999993</v>
      </c>
      <c r="AS10" s="20">
        <f t="shared" si="0"/>
        <v>13631.8</v>
      </c>
      <c r="AT10" s="20">
        <f t="shared" si="0"/>
        <v>21632.3</v>
      </c>
      <c r="AU10" s="20">
        <f t="shared" si="0"/>
        <v>19063</v>
      </c>
      <c r="AV10" s="20">
        <f t="shared" si="0"/>
        <v>9609.5</v>
      </c>
      <c r="AW10" s="20">
        <f t="shared" si="0"/>
        <v>19625.699999999997</v>
      </c>
      <c r="AX10" s="20">
        <f t="shared" si="0"/>
        <v>15807.5</v>
      </c>
      <c r="AY10" s="20">
        <f t="shared" si="0"/>
        <v>15207.800000000001</v>
      </c>
      <c r="AZ10" s="20">
        <f t="shared" si="0"/>
        <v>8829.5</v>
      </c>
      <c r="BA10" s="20">
        <f t="shared" si="0"/>
        <v>1111.6999999999998</v>
      </c>
      <c r="BB10" s="20">
        <f t="shared" si="0"/>
        <v>1081</v>
      </c>
      <c r="BC10" s="20" t="s">
        <v>389</v>
      </c>
      <c r="BD10" s="51">
        <v>70</v>
      </c>
      <c r="BE10" s="53"/>
      <c r="BF10" s="47">
        <f t="shared" si="4"/>
        <v>0.70128599999999996</v>
      </c>
      <c r="BG10" s="168">
        <v>1</v>
      </c>
      <c r="BH10" s="169" t="s">
        <v>1525</v>
      </c>
      <c r="BI10" s="47">
        <f>BF10*BG10</f>
        <v>0.70128599999999996</v>
      </c>
      <c r="BJ10" s="135">
        <v>0.9</v>
      </c>
      <c r="BK10" s="47">
        <f>BI10*BJ10</f>
        <v>0.63115739999999998</v>
      </c>
      <c r="BL10" s="47" t="s">
        <v>648</v>
      </c>
      <c r="BM10" s="81">
        <v>1</v>
      </c>
      <c r="BN10" s="47">
        <f>BK10*BM10</f>
        <v>0.63115739999999998</v>
      </c>
      <c r="BO10" s="170">
        <v>100</v>
      </c>
      <c r="BP10" s="169" t="s">
        <v>1533</v>
      </c>
      <c r="BQ10" s="47">
        <f>BF10*BG10*BJ10*BM10*BO10</f>
        <v>63.115739999999995</v>
      </c>
      <c r="BR10" s="138">
        <f>BQ10</f>
        <v>63.115739999999995</v>
      </c>
      <c r="BS10" s="166" t="s">
        <v>1498</v>
      </c>
      <c r="BT10" s="138" t="s">
        <v>1270</v>
      </c>
      <c r="BU10" s="164" t="s">
        <v>1497</v>
      </c>
      <c r="BV10" s="138" t="s">
        <v>1259</v>
      </c>
      <c r="BW10" s="20">
        <v>1.1100000000000001</v>
      </c>
      <c r="BX10" s="20">
        <v>9.3824000000000005</v>
      </c>
      <c r="BY10" s="20">
        <v>3.89</v>
      </c>
      <c r="BZ10" s="20">
        <v>1.8127</v>
      </c>
      <c r="CA10" s="46">
        <f t="shared" si="5"/>
        <v>1.1100000000000001</v>
      </c>
      <c r="CB10" s="46" t="s">
        <v>360</v>
      </c>
      <c r="CC10" s="20">
        <f t="shared" si="6"/>
        <v>1110</v>
      </c>
      <c r="CD10" s="20">
        <f t="shared" si="1"/>
        <v>9382.4</v>
      </c>
      <c r="CE10" s="20">
        <f t="shared" si="1"/>
        <v>3890</v>
      </c>
      <c r="CF10" s="20">
        <f t="shared" si="1"/>
        <v>1812.7</v>
      </c>
      <c r="CG10" s="46">
        <f t="shared" si="7"/>
        <v>1110</v>
      </c>
      <c r="CH10" s="46">
        <v>3</v>
      </c>
      <c r="CI10" s="20" t="s">
        <v>360</v>
      </c>
      <c r="CJ10" s="20"/>
    </row>
    <row r="11" spans="1:88" hidden="1" x14ac:dyDescent="0.2">
      <c r="A11" s="20" t="s">
        <v>10</v>
      </c>
      <c r="B11" s="20" t="s">
        <v>390</v>
      </c>
      <c r="C11" s="20" t="s">
        <v>391</v>
      </c>
      <c r="D11" s="20">
        <v>2039</v>
      </c>
      <c r="E11" s="20" t="s">
        <v>356</v>
      </c>
      <c r="F11" s="139" t="s">
        <v>70</v>
      </c>
      <c r="G11" s="20" t="s">
        <v>392</v>
      </c>
      <c r="H11" s="20" t="s">
        <v>393</v>
      </c>
      <c r="I11" s="20" t="s">
        <v>49</v>
      </c>
      <c r="J11" s="20" t="s">
        <v>282</v>
      </c>
      <c r="K11" s="20">
        <v>90</v>
      </c>
      <c r="L11" s="20" t="s">
        <v>1270</v>
      </c>
      <c r="M11" s="20" t="s">
        <v>1253</v>
      </c>
      <c r="N11" s="20" t="s">
        <v>394</v>
      </c>
      <c r="O11" s="20">
        <v>1.6654899999999999</v>
      </c>
      <c r="P11" s="20">
        <v>27</v>
      </c>
      <c r="Q11" s="20" t="s">
        <v>360</v>
      </c>
      <c r="R11" s="20"/>
      <c r="S11" s="20">
        <v>486108.26</v>
      </c>
      <c r="T11" s="20">
        <v>287407.74</v>
      </c>
      <c r="U11" s="20" t="s">
        <v>361</v>
      </c>
      <c r="V11" s="20" t="s">
        <v>77</v>
      </c>
      <c r="W11" s="46" t="s">
        <v>362</v>
      </c>
      <c r="X11" s="20">
        <v>3.66694E-3</v>
      </c>
      <c r="Y11" s="20">
        <f t="shared" si="2"/>
        <v>0.36669400000000002</v>
      </c>
      <c r="Z11" s="46">
        <v>5</v>
      </c>
      <c r="AA11" s="20">
        <v>50</v>
      </c>
      <c r="AB11" s="20"/>
      <c r="AC11" s="20">
        <v>19.109400000000001</v>
      </c>
      <c r="AD11" s="20">
        <v>1.9836</v>
      </c>
      <c r="AE11" s="20">
        <v>7.8635999999999999</v>
      </c>
      <c r="AF11" s="20">
        <v>12.7784</v>
      </c>
      <c r="AG11" s="20">
        <v>21.172499999999999</v>
      </c>
      <c r="AH11" s="20">
        <v>18.572099999999999</v>
      </c>
      <c r="AI11" s="20">
        <v>7.4096000000000002</v>
      </c>
      <c r="AJ11" s="20">
        <v>19.773399999999999</v>
      </c>
      <c r="AK11" s="20">
        <v>17.6782</v>
      </c>
      <c r="AL11" s="20">
        <v>15.8933</v>
      </c>
      <c r="AM11" s="20">
        <v>6.5193000000000003</v>
      </c>
      <c r="AN11" s="20">
        <v>3.2166999999999999</v>
      </c>
      <c r="AO11" s="20">
        <v>2.5179999999999998</v>
      </c>
      <c r="AP11" s="20">
        <f t="shared" si="3"/>
        <v>19109.400000000001</v>
      </c>
      <c r="AQ11" s="20">
        <f t="shared" si="0"/>
        <v>1983.6000000000001</v>
      </c>
      <c r="AR11" s="20">
        <f t="shared" si="0"/>
        <v>7863.6</v>
      </c>
      <c r="AS11" s="20">
        <f t="shared" si="0"/>
        <v>12778.4</v>
      </c>
      <c r="AT11" s="20">
        <f t="shared" si="0"/>
        <v>21172.5</v>
      </c>
      <c r="AU11" s="20">
        <f t="shared" si="0"/>
        <v>18572.099999999999</v>
      </c>
      <c r="AV11" s="20">
        <f t="shared" si="0"/>
        <v>7409.6</v>
      </c>
      <c r="AW11" s="20">
        <f t="shared" si="0"/>
        <v>19773.399999999998</v>
      </c>
      <c r="AX11" s="20">
        <f t="shared" si="0"/>
        <v>17678.2</v>
      </c>
      <c r="AY11" s="20">
        <f t="shared" si="0"/>
        <v>15893.3</v>
      </c>
      <c r="AZ11" s="20">
        <f t="shared" si="0"/>
        <v>6519.3</v>
      </c>
      <c r="BA11" s="20">
        <f t="shared" si="0"/>
        <v>3216.7</v>
      </c>
      <c r="BB11" s="20">
        <f t="shared" si="0"/>
        <v>2518</v>
      </c>
      <c r="BC11" s="20" t="s">
        <v>395</v>
      </c>
      <c r="BD11" s="20">
        <v>35</v>
      </c>
      <c r="BE11" s="47" t="s">
        <v>360</v>
      </c>
      <c r="BF11" s="47">
        <f t="shared" si="4"/>
        <v>1.6654899999999999</v>
      </c>
      <c r="BG11" s="47"/>
      <c r="BH11" s="47"/>
      <c r="BI11" s="47"/>
      <c r="BJ11" s="47"/>
      <c r="BK11" s="47"/>
      <c r="BL11" s="47"/>
      <c r="BM11" s="47"/>
      <c r="BN11" s="47"/>
      <c r="BO11" s="47" t="s">
        <v>1252</v>
      </c>
      <c r="BP11" s="47"/>
      <c r="BQ11" s="47"/>
      <c r="BR11" s="143">
        <v>90</v>
      </c>
      <c r="BS11" s="143"/>
      <c r="BT11" s="143"/>
      <c r="BU11" s="143"/>
      <c r="BV11" s="143" t="s">
        <v>1253</v>
      </c>
      <c r="BW11" s="20">
        <v>0.8841</v>
      </c>
      <c r="BX11" s="20">
        <v>7.5042</v>
      </c>
      <c r="BY11" s="20">
        <v>6.1360000000000001</v>
      </c>
      <c r="BZ11" s="20">
        <v>4.0609999999999999</v>
      </c>
      <c r="CA11" s="20">
        <f t="shared" si="5"/>
        <v>0.8841</v>
      </c>
      <c r="CB11" s="20"/>
      <c r="CC11" s="20">
        <f t="shared" si="6"/>
        <v>884.1</v>
      </c>
      <c r="CD11" s="20">
        <f t="shared" si="1"/>
        <v>7504.2</v>
      </c>
      <c r="CE11" s="20">
        <f t="shared" si="1"/>
        <v>6136</v>
      </c>
      <c r="CF11" s="20">
        <f t="shared" si="1"/>
        <v>4061</v>
      </c>
      <c r="CG11" s="48">
        <f t="shared" si="7"/>
        <v>884.1</v>
      </c>
      <c r="CH11" s="48">
        <v>2</v>
      </c>
      <c r="CI11" s="20" t="s">
        <v>360</v>
      </c>
      <c r="CJ11" s="20" t="s">
        <v>360</v>
      </c>
    </row>
    <row r="12" spans="1:88" hidden="1" x14ac:dyDescent="0.2">
      <c r="A12" s="20" t="s">
        <v>41</v>
      </c>
      <c r="B12" s="20" t="s">
        <v>396</v>
      </c>
      <c r="C12" s="20" t="s">
        <v>397</v>
      </c>
      <c r="D12" s="20"/>
      <c r="E12" s="20" t="s">
        <v>356</v>
      </c>
      <c r="F12" s="139" t="s">
        <v>398</v>
      </c>
      <c r="G12" s="20" t="s">
        <v>171</v>
      </c>
      <c r="H12" s="20" t="s">
        <v>150</v>
      </c>
      <c r="I12" s="20" t="s">
        <v>150</v>
      </c>
      <c r="J12" s="20" t="s">
        <v>1265</v>
      </c>
      <c r="K12" s="20">
        <v>280</v>
      </c>
      <c r="L12" s="20" t="s">
        <v>1270</v>
      </c>
      <c r="M12" s="20" t="s">
        <v>1253</v>
      </c>
      <c r="N12" s="20" t="s">
        <v>150</v>
      </c>
      <c r="O12" s="20">
        <v>10.8758</v>
      </c>
      <c r="P12" s="20">
        <v>32</v>
      </c>
      <c r="Q12" s="20" t="s">
        <v>360</v>
      </c>
      <c r="R12" s="20"/>
      <c r="S12" s="20">
        <v>490181.41</v>
      </c>
      <c r="T12" s="20">
        <v>268930.89</v>
      </c>
      <c r="U12" s="20" t="s">
        <v>361</v>
      </c>
      <c r="V12" s="20" t="s">
        <v>172</v>
      </c>
      <c r="W12" s="46" t="s">
        <v>362</v>
      </c>
      <c r="X12" s="20"/>
      <c r="Y12" s="20">
        <f t="shared" si="2"/>
        <v>0</v>
      </c>
      <c r="Z12" s="46">
        <v>5</v>
      </c>
      <c r="AA12" s="20">
        <v>50</v>
      </c>
      <c r="AB12" s="20"/>
      <c r="AC12" s="20">
        <v>0.64339999999999997</v>
      </c>
      <c r="AD12" s="20">
        <v>19.1509</v>
      </c>
      <c r="AE12" s="20">
        <v>9.0258000000000003</v>
      </c>
      <c r="AF12" s="20">
        <v>5.4231999999999996</v>
      </c>
      <c r="AG12" s="20">
        <v>5.4882999999999997</v>
      </c>
      <c r="AH12" s="20">
        <v>4.0519999999999996</v>
      </c>
      <c r="AI12" s="20">
        <v>14.597099999999999</v>
      </c>
      <c r="AJ12" s="20">
        <v>9.6875</v>
      </c>
      <c r="AK12" s="20">
        <v>23.173999999999999</v>
      </c>
      <c r="AL12" s="20">
        <v>13.038600000000001</v>
      </c>
      <c r="AM12" s="20">
        <v>17.303799999999999</v>
      </c>
      <c r="AN12" s="20">
        <v>0.57399999999999995</v>
      </c>
      <c r="AO12" s="20">
        <v>9.7000000000000003E-3</v>
      </c>
      <c r="AP12" s="49">
        <f t="shared" si="3"/>
        <v>643.4</v>
      </c>
      <c r="AQ12" s="20">
        <f t="shared" si="0"/>
        <v>19150.900000000001</v>
      </c>
      <c r="AR12" s="20">
        <f t="shared" si="0"/>
        <v>9025.8000000000011</v>
      </c>
      <c r="AS12" s="20">
        <f t="shared" si="0"/>
        <v>5423.2</v>
      </c>
      <c r="AT12" s="20">
        <f t="shared" si="0"/>
        <v>5488.3</v>
      </c>
      <c r="AU12" s="20">
        <f t="shared" si="0"/>
        <v>4051.9999999999995</v>
      </c>
      <c r="AV12" s="20">
        <f t="shared" si="0"/>
        <v>14597.099999999999</v>
      </c>
      <c r="AW12" s="20">
        <f t="shared" si="0"/>
        <v>9687.5</v>
      </c>
      <c r="AX12" s="20">
        <f t="shared" si="0"/>
        <v>23174</v>
      </c>
      <c r="AY12" s="20">
        <f t="shared" si="0"/>
        <v>13038.6</v>
      </c>
      <c r="AZ12" s="20">
        <f t="shared" si="0"/>
        <v>17303.8</v>
      </c>
      <c r="BA12" s="20">
        <f t="shared" si="0"/>
        <v>574</v>
      </c>
      <c r="BB12" s="20">
        <f t="shared" si="0"/>
        <v>9.7000000000000011</v>
      </c>
      <c r="BC12" s="20" t="s">
        <v>399</v>
      </c>
      <c r="BD12" s="49">
        <v>50</v>
      </c>
      <c r="BE12" s="47"/>
      <c r="BF12" s="47">
        <f t="shared" si="4"/>
        <v>10.8758</v>
      </c>
      <c r="BG12" s="47"/>
      <c r="BH12" s="47"/>
      <c r="BI12" s="47"/>
      <c r="BJ12" s="47"/>
      <c r="BK12" s="47"/>
      <c r="BL12" s="47"/>
      <c r="BM12" s="47"/>
      <c r="BN12" s="47"/>
      <c r="BO12" s="47" t="s">
        <v>1252</v>
      </c>
      <c r="BP12" s="47"/>
      <c r="BQ12" s="47"/>
      <c r="BR12" s="143">
        <v>280</v>
      </c>
      <c r="BS12" s="143"/>
      <c r="BT12" s="143"/>
      <c r="BU12" s="143"/>
      <c r="BV12" s="143" t="s">
        <v>1253</v>
      </c>
      <c r="BW12" s="20">
        <v>2.8500000000000001E-2</v>
      </c>
      <c r="BX12" s="20">
        <v>2.1981999999999999</v>
      </c>
      <c r="BY12" s="20">
        <v>6.8868999999999998</v>
      </c>
      <c r="BZ12" s="20">
        <v>3.9419</v>
      </c>
      <c r="CA12" s="20">
        <f t="shared" si="5"/>
        <v>2.8500000000000001E-2</v>
      </c>
      <c r="CB12" s="50" t="s">
        <v>360</v>
      </c>
      <c r="CC12" s="20">
        <f t="shared" si="6"/>
        <v>28.5</v>
      </c>
      <c r="CD12" s="20">
        <f t="shared" si="1"/>
        <v>2198.1999999999998</v>
      </c>
      <c r="CE12" s="20">
        <f t="shared" si="1"/>
        <v>6886.9</v>
      </c>
      <c r="CF12" s="20">
        <f t="shared" si="1"/>
        <v>3941.9</v>
      </c>
      <c r="CG12" s="50">
        <f t="shared" si="7"/>
        <v>28.5</v>
      </c>
      <c r="CH12" s="50">
        <v>1</v>
      </c>
      <c r="CI12" s="20" t="s">
        <v>360</v>
      </c>
      <c r="CJ12" s="20" t="s">
        <v>360</v>
      </c>
    </row>
    <row r="13" spans="1:88" ht="78.75" x14ac:dyDescent="0.2">
      <c r="A13" s="20" t="s">
        <v>23</v>
      </c>
      <c r="B13" s="20" t="s">
        <v>400</v>
      </c>
      <c r="C13" s="20"/>
      <c r="D13" s="20">
        <v>474</v>
      </c>
      <c r="E13" s="20" t="s">
        <v>356</v>
      </c>
      <c r="F13" s="139" t="s">
        <v>401</v>
      </c>
      <c r="G13" s="20" t="s">
        <v>402</v>
      </c>
      <c r="H13" s="20" t="s">
        <v>113</v>
      </c>
      <c r="I13" s="20" t="s">
        <v>181</v>
      </c>
      <c r="J13" s="20" t="s">
        <v>1270</v>
      </c>
      <c r="K13" s="20"/>
      <c r="L13" s="20" t="s">
        <v>360</v>
      </c>
      <c r="M13" s="20" t="s">
        <v>1231</v>
      </c>
      <c r="N13" s="20" t="s">
        <v>359</v>
      </c>
      <c r="O13" s="20">
        <v>0.251448</v>
      </c>
      <c r="P13" s="20">
        <v>3</v>
      </c>
      <c r="Q13" s="20" t="s">
        <v>360</v>
      </c>
      <c r="R13" s="20"/>
      <c r="S13" s="20">
        <v>499603.02</v>
      </c>
      <c r="T13" s="20">
        <v>278432.45</v>
      </c>
      <c r="U13" s="20" t="s">
        <v>361</v>
      </c>
      <c r="V13" s="20" t="s">
        <v>114</v>
      </c>
      <c r="W13" s="48" t="s">
        <v>372</v>
      </c>
      <c r="X13" s="20">
        <v>1.8053699999999999E-3</v>
      </c>
      <c r="Y13" s="20">
        <f t="shared" si="2"/>
        <v>0.180537</v>
      </c>
      <c r="Z13" s="46">
        <v>5</v>
      </c>
      <c r="AA13" s="20">
        <v>50</v>
      </c>
      <c r="AB13" s="20"/>
      <c r="AC13" s="20">
        <v>14.253399999999999</v>
      </c>
      <c r="AD13" s="20">
        <v>14.7525</v>
      </c>
      <c r="AE13" s="20">
        <v>12.1669</v>
      </c>
      <c r="AF13" s="20">
        <v>9.5170999999999992</v>
      </c>
      <c r="AG13" s="20">
        <v>10.431900000000001</v>
      </c>
      <c r="AH13" s="20">
        <v>8.9779</v>
      </c>
      <c r="AI13" s="20">
        <v>17.8996</v>
      </c>
      <c r="AJ13" s="20">
        <v>5.4557000000000002</v>
      </c>
      <c r="AK13" s="20">
        <v>10.5084</v>
      </c>
      <c r="AL13" s="20">
        <v>4.9399999999999999E-2</v>
      </c>
      <c r="AM13" s="20">
        <v>19.501100000000001</v>
      </c>
      <c r="AN13" s="20">
        <v>13.169499999999999</v>
      </c>
      <c r="AO13" s="20">
        <v>11.4057</v>
      </c>
      <c r="AP13" s="20">
        <f t="shared" si="3"/>
        <v>14253.4</v>
      </c>
      <c r="AQ13" s="20">
        <f t="shared" si="0"/>
        <v>14752.5</v>
      </c>
      <c r="AR13" s="20">
        <f t="shared" si="0"/>
        <v>12166.9</v>
      </c>
      <c r="AS13" s="20">
        <f t="shared" si="0"/>
        <v>9517.0999999999985</v>
      </c>
      <c r="AT13" s="20">
        <f t="shared" si="0"/>
        <v>10431.900000000001</v>
      </c>
      <c r="AU13" s="20">
        <f t="shared" si="0"/>
        <v>8977.9</v>
      </c>
      <c r="AV13" s="20">
        <f t="shared" si="0"/>
        <v>17899.599999999999</v>
      </c>
      <c r="AW13" s="20">
        <f t="shared" si="0"/>
        <v>5455.7</v>
      </c>
      <c r="AX13" s="20">
        <f t="shared" si="0"/>
        <v>10508.4</v>
      </c>
      <c r="AY13" s="20">
        <f t="shared" si="0"/>
        <v>49.4</v>
      </c>
      <c r="AZ13" s="20">
        <f t="shared" si="0"/>
        <v>19501.100000000002</v>
      </c>
      <c r="BA13" s="20">
        <f t="shared" si="0"/>
        <v>13169.5</v>
      </c>
      <c r="BB13" s="20">
        <f t="shared" si="0"/>
        <v>11405.699999999999</v>
      </c>
      <c r="BC13" s="20" t="s">
        <v>403</v>
      </c>
      <c r="BD13" s="49">
        <v>50</v>
      </c>
      <c r="BE13" s="47"/>
      <c r="BF13" s="47">
        <f t="shared" si="4"/>
        <v>0.251448</v>
      </c>
      <c r="BG13" s="168">
        <v>1</v>
      </c>
      <c r="BH13" s="169" t="s">
        <v>1526</v>
      </c>
      <c r="BI13" s="47">
        <f>BF13*BG13</f>
        <v>0.251448</v>
      </c>
      <c r="BJ13" s="81">
        <v>1</v>
      </c>
      <c r="BK13" s="47">
        <f>BI13*BJ13</f>
        <v>0.251448</v>
      </c>
      <c r="BL13" s="47" t="s">
        <v>648</v>
      </c>
      <c r="BM13" s="81">
        <v>1</v>
      </c>
      <c r="BN13" s="47">
        <f>BK13*BM13</f>
        <v>0.251448</v>
      </c>
      <c r="BO13" s="47">
        <f>BD13</f>
        <v>50</v>
      </c>
      <c r="BP13" s="47"/>
      <c r="BQ13" s="47">
        <f>BF13*BG13*BJ13*BM13*BO13</f>
        <v>12.5724</v>
      </c>
      <c r="BR13" s="138">
        <f>BQ13</f>
        <v>12.5724</v>
      </c>
      <c r="BS13" s="163">
        <v>13</v>
      </c>
      <c r="BT13" s="138" t="s">
        <v>1270</v>
      </c>
      <c r="BU13" s="165" t="s">
        <v>1501</v>
      </c>
      <c r="BV13" s="138" t="s">
        <v>1259</v>
      </c>
      <c r="BW13" s="20">
        <v>0.24079999999999999</v>
      </c>
      <c r="BX13" s="20">
        <v>0.57969999999999999</v>
      </c>
      <c r="BY13" s="20">
        <v>15.216200000000001</v>
      </c>
      <c r="BZ13" s="20">
        <v>10.995100000000001</v>
      </c>
      <c r="CA13" s="20">
        <f t="shared" si="5"/>
        <v>0.24079999999999999</v>
      </c>
      <c r="CB13" s="20"/>
      <c r="CC13" s="20">
        <f t="shared" si="6"/>
        <v>240.79999999999998</v>
      </c>
      <c r="CD13" s="20">
        <f t="shared" si="1"/>
        <v>579.70000000000005</v>
      </c>
      <c r="CE13" s="20">
        <f t="shared" si="1"/>
        <v>15216.2</v>
      </c>
      <c r="CF13" s="20">
        <f t="shared" si="1"/>
        <v>10995.1</v>
      </c>
      <c r="CG13" s="48">
        <f t="shared" si="7"/>
        <v>240.79999999999998</v>
      </c>
      <c r="CH13" s="48">
        <v>2</v>
      </c>
      <c r="CI13" s="20" t="s">
        <v>360</v>
      </c>
      <c r="CJ13" s="20"/>
    </row>
    <row r="14" spans="1:88" hidden="1" x14ac:dyDescent="0.2">
      <c r="A14" s="20" t="s">
        <v>25</v>
      </c>
      <c r="B14" s="20" t="s">
        <v>406</v>
      </c>
      <c r="C14" s="20"/>
      <c r="D14" s="20">
        <v>533</v>
      </c>
      <c r="E14" s="20" t="s">
        <v>356</v>
      </c>
      <c r="F14" s="139" t="s">
        <v>407</v>
      </c>
      <c r="G14" s="20" t="s">
        <v>120</v>
      </c>
      <c r="H14" s="20" t="s">
        <v>117</v>
      </c>
      <c r="I14" s="20" t="s">
        <v>181</v>
      </c>
      <c r="J14" s="20" t="s">
        <v>360</v>
      </c>
      <c r="K14" s="20">
        <v>20</v>
      </c>
      <c r="L14" s="20" t="s">
        <v>360</v>
      </c>
      <c r="M14" s="20" t="s">
        <v>1253</v>
      </c>
      <c r="N14" s="20" t="s">
        <v>359</v>
      </c>
      <c r="O14" s="20">
        <v>0.52088599999999996</v>
      </c>
      <c r="P14" s="20">
        <v>26</v>
      </c>
      <c r="Q14" s="20" t="s">
        <v>360</v>
      </c>
      <c r="R14" s="20"/>
      <c r="S14" s="20">
        <v>494797.52</v>
      </c>
      <c r="T14" s="20">
        <v>270705.51</v>
      </c>
      <c r="U14" s="20" t="s">
        <v>361</v>
      </c>
      <c r="V14" s="20" t="s">
        <v>121</v>
      </c>
      <c r="W14" s="48" t="s">
        <v>372</v>
      </c>
      <c r="X14" s="20"/>
      <c r="Y14" s="20">
        <f t="shared" si="2"/>
        <v>0</v>
      </c>
      <c r="Z14" s="46">
        <v>5</v>
      </c>
      <c r="AA14" s="20">
        <v>50</v>
      </c>
      <c r="AB14" s="20"/>
      <c r="AC14" s="20">
        <v>5.7309999999999999</v>
      </c>
      <c r="AD14" s="20">
        <v>18.5701</v>
      </c>
      <c r="AE14" s="20">
        <v>10.381500000000001</v>
      </c>
      <c r="AF14" s="20">
        <v>5.9111000000000002</v>
      </c>
      <c r="AG14" s="20">
        <v>2.4068999999999998</v>
      </c>
      <c r="AH14" s="20">
        <v>0</v>
      </c>
      <c r="AI14" s="20">
        <v>16.537199999999999</v>
      </c>
      <c r="AJ14" s="20">
        <v>5.0197000000000003</v>
      </c>
      <c r="AK14" s="20">
        <v>19.552399999999999</v>
      </c>
      <c r="AL14" s="20">
        <v>9.1090999999999998</v>
      </c>
      <c r="AM14" s="20">
        <v>18.9998</v>
      </c>
      <c r="AN14" s="20">
        <v>5.1014999999999997</v>
      </c>
      <c r="AO14" s="20">
        <v>4.3117999999999999</v>
      </c>
      <c r="AP14" s="20">
        <f t="shared" si="3"/>
        <v>5731</v>
      </c>
      <c r="AQ14" s="20">
        <f t="shared" si="0"/>
        <v>18570.099999999999</v>
      </c>
      <c r="AR14" s="20">
        <f t="shared" si="0"/>
        <v>10381.5</v>
      </c>
      <c r="AS14" s="20">
        <f t="shared" si="0"/>
        <v>5911.1</v>
      </c>
      <c r="AT14" s="20">
        <f t="shared" si="0"/>
        <v>2406.8999999999996</v>
      </c>
      <c r="AU14" s="54">
        <f t="shared" si="0"/>
        <v>0</v>
      </c>
      <c r="AV14" s="20">
        <f t="shared" si="0"/>
        <v>16537.199999999997</v>
      </c>
      <c r="AW14" s="20">
        <f t="shared" si="0"/>
        <v>5019.7000000000007</v>
      </c>
      <c r="AX14" s="20">
        <f t="shared" si="0"/>
        <v>19552.399999999998</v>
      </c>
      <c r="AY14" s="20">
        <f t="shared" si="0"/>
        <v>9109.1</v>
      </c>
      <c r="AZ14" s="20">
        <f t="shared" si="0"/>
        <v>18999.8</v>
      </c>
      <c r="BA14" s="20">
        <f t="shared" si="0"/>
        <v>5101.5</v>
      </c>
      <c r="BB14" s="20">
        <f t="shared" si="0"/>
        <v>4311.8</v>
      </c>
      <c r="BC14" s="20" t="s">
        <v>408</v>
      </c>
      <c r="BD14" s="54">
        <v>70</v>
      </c>
      <c r="BE14" s="47"/>
      <c r="BF14" s="47">
        <f t="shared" si="4"/>
        <v>0.52088599999999996</v>
      </c>
      <c r="BG14" s="47"/>
      <c r="BH14" s="47"/>
      <c r="BI14" s="47"/>
      <c r="BJ14" s="47"/>
      <c r="BK14" s="47"/>
      <c r="BL14" s="47"/>
      <c r="BM14" s="47"/>
      <c r="BN14" s="47"/>
      <c r="BO14" s="47" t="s">
        <v>1252</v>
      </c>
      <c r="BP14" s="47"/>
      <c r="BQ14" s="47">
        <v>20</v>
      </c>
      <c r="BR14" s="145">
        <v>20</v>
      </c>
      <c r="BS14" s="145"/>
      <c r="BT14" s="145"/>
      <c r="BU14" s="145"/>
      <c r="BV14" s="145" t="s">
        <v>1253</v>
      </c>
      <c r="BW14" s="20">
        <v>0.74029999999999996</v>
      </c>
      <c r="BX14" s="20">
        <v>1.2239</v>
      </c>
      <c r="BY14" s="20">
        <v>11.934900000000001</v>
      </c>
      <c r="BZ14" s="20">
        <v>2.2179000000000002</v>
      </c>
      <c r="CA14" s="20">
        <f t="shared" si="5"/>
        <v>0.74029999999999996</v>
      </c>
      <c r="CB14" s="20"/>
      <c r="CC14" s="20">
        <f t="shared" si="6"/>
        <v>740.3</v>
      </c>
      <c r="CD14" s="20">
        <f t="shared" si="1"/>
        <v>1223.9000000000001</v>
      </c>
      <c r="CE14" s="20">
        <f t="shared" si="1"/>
        <v>11934.900000000001</v>
      </c>
      <c r="CF14" s="20">
        <f t="shared" si="1"/>
        <v>2217.9</v>
      </c>
      <c r="CG14" s="48">
        <f t="shared" si="7"/>
        <v>740.3</v>
      </c>
      <c r="CH14" s="48">
        <v>2</v>
      </c>
      <c r="CI14" s="20" t="s">
        <v>360</v>
      </c>
      <c r="CJ14" s="20" t="s">
        <v>360</v>
      </c>
    </row>
    <row r="15" spans="1:88" hidden="1" x14ac:dyDescent="0.2">
      <c r="A15" s="20" t="s">
        <v>27</v>
      </c>
      <c r="B15" s="20" t="s">
        <v>409</v>
      </c>
      <c r="C15" s="20" t="s">
        <v>410</v>
      </c>
      <c r="D15" s="20"/>
      <c r="E15" s="20" t="s">
        <v>356</v>
      </c>
      <c r="F15" s="139" t="s">
        <v>411</v>
      </c>
      <c r="G15" s="20" t="s">
        <v>412</v>
      </c>
      <c r="H15" s="20" t="s">
        <v>413</v>
      </c>
      <c r="I15" s="20" t="s">
        <v>181</v>
      </c>
      <c r="J15" s="20" t="s">
        <v>1270</v>
      </c>
      <c r="K15" s="20"/>
      <c r="L15" s="20" t="s">
        <v>360</v>
      </c>
      <c r="M15" s="20" t="s">
        <v>1254</v>
      </c>
      <c r="N15" s="20" t="s">
        <v>371</v>
      </c>
      <c r="O15" s="20">
        <v>0.28983300000000001</v>
      </c>
      <c r="P15" s="20">
        <v>56</v>
      </c>
      <c r="Q15" s="20" t="s">
        <v>360</v>
      </c>
      <c r="R15" s="20"/>
      <c r="S15" s="20">
        <v>496307.57</v>
      </c>
      <c r="T15" s="20">
        <v>268899.7</v>
      </c>
      <c r="U15" s="20" t="s">
        <v>361</v>
      </c>
      <c r="V15" s="20" t="s">
        <v>127</v>
      </c>
      <c r="W15" s="48" t="s">
        <v>372</v>
      </c>
      <c r="X15" s="20"/>
      <c r="Y15" s="20">
        <f t="shared" si="2"/>
        <v>0</v>
      </c>
      <c r="Z15" s="46">
        <v>5</v>
      </c>
      <c r="AA15" s="20">
        <v>50</v>
      </c>
      <c r="AB15" s="20"/>
      <c r="AC15" s="20">
        <v>6.6185999999999998</v>
      </c>
      <c r="AD15" s="20">
        <v>20.806799999999999</v>
      </c>
      <c r="AE15" s="20">
        <v>12.735300000000001</v>
      </c>
      <c r="AF15" s="20">
        <v>8.2856000000000005</v>
      </c>
      <c r="AG15" s="20">
        <v>0.3523</v>
      </c>
      <c r="AH15" s="20">
        <v>2.2637999999999998</v>
      </c>
      <c r="AI15" s="20">
        <v>18.875299999999999</v>
      </c>
      <c r="AJ15" s="20">
        <v>4.7938000000000001</v>
      </c>
      <c r="AK15" s="20">
        <v>20.561699999999998</v>
      </c>
      <c r="AL15" s="20">
        <v>10.1135</v>
      </c>
      <c r="AM15" s="20">
        <v>21.362300000000001</v>
      </c>
      <c r="AN15" s="20">
        <v>5.9528999999999996</v>
      </c>
      <c r="AO15" s="20">
        <v>4.1336000000000004</v>
      </c>
      <c r="AP15" s="20">
        <f t="shared" si="3"/>
        <v>6618.5999999999995</v>
      </c>
      <c r="AQ15" s="20">
        <f t="shared" si="0"/>
        <v>20806.8</v>
      </c>
      <c r="AR15" s="20">
        <f t="shared" si="0"/>
        <v>12735.300000000001</v>
      </c>
      <c r="AS15" s="20">
        <f t="shared" si="0"/>
        <v>8285.6</v>
      </c>
      <c r="AT15" s="49">
        <f t="shared" si="0"/>
        <v>352.3</v>
      </c>
      <c r="AU15" s="20">
        <f t="shared" si="0"/>
        <v>2263.7999999999997</v>
      </c>
      <c r="AV15" s="20">
        <f t="shared" si="0"/>
        <v>18875.3</v>
      </c>
      <c r="AW15" s="20">
        <f t="shared" si="0"/>
        <v>4793.8</v>
      </c>
      <c r="AX15" s="20">
        <f t="shared" si="0"/>
        <v>20561.699999999997</v>
      </c>
      <c r="AY15" s="20">
        <f t="shared" si="0"/>
        <v>10113.5</v>
      </c>
      <c r="AZ15" s="20">
        <f t="shared" si="0"/>
        <v>21362.300000000003</v>
      </c>
      <c r="BA15" s="20">
        <f t="shared" si="0"/>
        <v>5952.9</v>
      </c>
      <c r="BB15" s="20">
        <f t="shared" si="0"/>
        <v>4133.6000000000004</v>
      </c>
      <c r="BC15" s="20" t="s">
        <v>414</v>
      </c>
      <c r="BD15" s="49">
        <v>50</v>
      </c>
      <c r="BE15" s="47"/>
      <c r="BF15" s="47">
        <f t="shared" si="4"/>
        <v>0.28983300000000001</v>
      </c>
      <c r="BG15" s="81">
        <v>1</v>
      </c>
      <c r="BH15" s="81"/>
      <c r="BI15" s="47">
        <f>BF15*BG15</f>
        <v>0.28983300000000001</v>
      </c>
      <c r="BJ15" s="135">
        <v>0.9</v>
      </c>
      <c r="BK15" s="47">
        <f>BI15*BJ15</f>
        <v>0.26084970000000002</v>
      </c>
      <c r="BL15" s="47" t="s">
        <v>648</v>
      </c>
      <c r="BM15" s="81">
        <v>1</v>
      </c>
      <c r="BN15" s="47">
        <f>BK15*BM15</f>
        <v>0.26084970000000002</v>
      </c>
      <c r="BO15" s="47">
        <f>BD15</f>
        <v>50</v>
      </c>
      <c r="BP15" s="47"/>
      <c r="BQ15" s="47">
        <f>BF15*BG15*BJ15*BM15*BO15</f>
        <v>13.042485000000001</v>
      </c>
      <c r="BR15" s="138">
        <v>24</v>
      </c>
      <c r="BS15" s="138"/>
      <c r="BT15" s="138"/>
      <c r="BU15" s="138"/>
      <c r="BV15" s="138" t="s">
        <v>1253</v>
      </c>
      <c r="BW15" s="20">
        <v>5.3999999999999999E-2</v>
      </c>
      <c r="BX15" s="20">
        <v>1.0343</v>
      </c>
      <c r="BY15" s="20">
        <v>13.2035</v>
      </c>
      <c r="BZ15" s="20">
        <v>1.3378000000000001</v>
      </c>
      <c r="CA15" s="20">
        <f t="shared" si="5"/>
        <v>5.3999999999999999E-2</v>
      </c>
      <c r="CB15" s="50" t="s">
        <v>360</v>
      </c>
      <c r="CC15" s="20">
        <f t="shared" si="6"/>
        <v>54</v>
      </c>
      <c r="CD15" s="20">
        <f t="shared" si="1"/>
        <v>1034.3</v>
      </c>
      <c r="CE15" s="20">
        <f t="shared" si="1"/>
        <v>13203.5</v>
      </c>
      <c r="CF15" s="20">
        <f t="shared" si="1"/>
        <v>1337.8000000000002</v>
      </c>
      <c r="CG15" s="50">
        <f t="shared" si="7"/>
        <v>54</v>
      </c>
      <c r="CH15" s="50">
        <v>1</v>
      </c>
      <c r="CI15" s="20" t="s">
        <v>360</v>
      </c>
      <c r="CJ15" s="20" t="s">
        <v>360</v>
      </c>
    </row>
    <row r="16" spans="1:88" ht="45" x14ac:dyDescent="0.2">
      <c r="A16" s="20" t="s">
        <v>7</v>
      </c>
      <c r="B16" s="20" t="s">
        <v>415</v>
      </c>
      <c r="C16" s="20"/>
      <c r="D16" s="20">
        <v>2030</v>
      </c>
      <c r="E16" s="20" t="s">
        <v>356</v>
      </c>
      <c r="F16" s="139" t="s">
        <v>66</v>
      </c>
      <c r="G16" s="20" t="s">
        <v>67</v>
      </c>
      <c r="H16" s="20" t="s">
        <v>49</v>
      </c>
      <c r="I16" s="20" t="s">
        <v>49</v>
      </c>
      <c r="J16" s="20" t="s">
        <v>1270</v>
      </c>
      <c r="K16" s="20"/>
      <c r="L16" s="20" t="s">
        <v>360</v>
      </c>
      <c r="M16" s="20" t="s">
        <v>1231</v>
      </c>
      <c r="N16" s="20" t="s">
        <v>359</v>
      </c>
      <c r="O16" s="20">
        <v>0.80570299999999995</v>
      </c>
      <c r="P16" s="20">
        <v>24</v>
      </c>
      <c r="Q16" s="20" t="s">
        <v>360</v>
      </c>
      <c r="R16" s="20"/>
      <c r="S16" s="20">
        <v>489243.38</v>
      </c>
      <c r="T16" s="20">
        <v>288612.34000000003</v>
      </c>
      <c r="U16" s="20" t="s">
        <v>361</v>
      </c>
      <c r="V16" s="20" t="s">
        <v>74</v>
      </c>
      <c r="W16" s="46" t="s">
        <v>362</v>
      </c>
      <c r="X16" s="20"/>
      <c r="Y16" s="20">
        <f t="shared" si="2"/>
        <v>0</v>
      </c>
      <c r="Z16" s="46">
        <v>5</v>
      </c>
      <c r="AA16" s="20">
        <v>50</v>
      </c>
      <c r="AB16" s="20"/>
      <c r="AC16" s="20">
        <v>20.158899999999999</v>
      </c>
      <c r="AD16" s="20">
        <v>0.60460000000000003</v>
      </c>
      <c r="AE16" s="20">
        <v>9.3889999999999993</v>
      </c>
      <c r="AF16" s="20">
        <v>13.3468</v>
      </c>
      <c r="AG16" s="20">
        <v>21.098299999999998</v>
      </c>
      <c r="AH16" s="20">
        <v>18.553799999999999</v>
      </c>
      <c r="AI16" s="20">
        <v>10.3324</v>
      </c>
      <c r="AJ16" s="20">
        <v>18.826799999999999</v>
      </c>
      <c r="AK16" s="20">
        <v>14.5528</v>
      </c>
      <c r="AL16" s="20">
        <v>14.216900000000001</v>
      </c>
      <c r="AM16" s="20">
        <v>9.7813999999999997</v>
      </c>
      <c r="AN16" s="20">
        <v>4.9799999999999997E-2</v>
      </c>
      <c r="AO16" s="20">
        <v>4.7399999999999998E-2</v>
      </c>
      <c r="AP16" s="20">
        <f t="shared" si="3"/>
        <v>20158.899999999998</v>
      </c>
      <c r="AQ16" s="49">
        <f t="shared" si="0"/>
        <v>604.6</v>
      </c>
      <c r="AR16" s="20">
        <f t="shared" si="0"/>
        <v>9389</v>
      </c>
      <c r="AS16" s="20">
        <f t="shared" si="0"/>
        <v>13346.8</v>
      </c>
      <c r="AT16" s="20">
        <f t="shared" si="0"/>
        <v>21098.3</v>
      </c>
      <c r="AU16" s="20">
        <f t="shared" si="0"/>
        <v>18553.8</v>
      </c>
      <c r="AV16" s="20">
        <f t="shared" si="0"/>
        <v>10332.4</v>
      </c>
      <c r="AW16" s="20">
        <f t="shared" si="0"/>
        <v>18826.8</v>
      </c>
      <c r="AX16" s="20">
        <f t="shared" si="0"/>
        <v>14552.8</v>
      </c>
      <c r="AY16" s="20">
        <f t="shared" si="0"/>
        <v>14216.900000000001</v>
      </c>
      <c r="AZ16" s="20">
        <f t="shared" si="0"/>
        <v>9781.4</v>
      </c>
      <c r="BA16" s="20">
        <f t="shared" si="0"/>
        <v>49.8</v>
      </c>
      <c r="BB16" s="20">
        <f t="shared" si="0"/>
        <v>47.4</v>
      </c>
      <c r="BC16" s="20" t="s">
        <v>408</v>
      </c>
      <c r="BD16" s="49">
        <v>50</v>
      </c>
      <c r="BE16" s="47"/>
      <c r="BF16" s="47">
        <f t="shared" si="4"/>
        <v>0.80570299999999995</v>
      </c>
      <c r="BG16" s="168">
        <v>1</v>
      </c>
      <c r="BH16" s="169" t="s">
        <v>1525</v>
      </c>
      <c r="BI16" s="47">
        <f>BF16*BG16</f>
        <v>0.80570299999999995</v>
      </c>
      <c r="BJ16" s="135">
        <v>0.9</v>
      </c>
      <c r="BK16" s="47">
        <f>BI16*BJ16</f>
        <v>0.72513269999999996</v>
      </c>
      <c r="BL16" s="47" t="s">
        <v>1514</v>
      </c>
      <c r="BM16" s="81">
        <v>0.8</v>
      </c>
      <c r="BN16" s="47">
        <f>BK16*BM16</f>
        <v>0.58010616000000004</v>
      </c>
      <c r="BO16" s="47">
        <f>BD16</f>
        <v>50</v>
      </c>
      <c r="BP16" s="47"/>
      <c r="BQ16" s="47">
        <f>BF16*BG16*BJ16*BM16*BO16</f>
        <v>29.005308000000003</v>
      </c>
      <c r="BR16" s="138">
        <f>BQ16</f>
        <v>29.005308000000003</v>
      </c>
      <c r="BS16" s="166" t="s">
        <v>1499</v>
      </c>
      <c r="BT16" s="138" t="s">
        <v>1270</v>
      </c>
      <c r="BU16" s="164" t="s">
        <v>1500</v>
      </c>
      <c r="BV16" s="138" t="s">
        <v>1259</v>
      </c>
      <c r="BW16" s="20">
        <v>6.83E-2</v>
      </c>
      <c r="BX16" s="20">
        <v>9.7988999999999997</v>
      </c>
      <c r="BY16" s="20">
        <v>3.1305999999999998</v>
      </c>
      <c r="BZ16" s="20">
        <v>1.0224</v>
      </c>
      <c r="CA16" s="20">
        <f t="shared" si="5"/>
        <v>6.83E-2</v>
      </c>
      <c r="CB16" s="50" t="s">
        <v>360</v>
      </c>
      <c r="CC16" s="20">
        <f t="shared" si="6"/>
        <v>68.3</v>
      </c>
      <c r="CD16" s="20">
        <f t="shared" si="1"/>
        <v>9798.9</v>
      </c>
      <c r="CE16" s="20">
        <f t="shared" si="1"/>
        <v>3130.6</v>
      </c>
      <c r="CF16" s="20">
        <f t="shared" si="1"/>
        <v>1022.4</v>
      </c>
      <c r="CG16" s="50">
        <f t="shared" si="7"/>
        <v>68.3</v>
      </c>
      <c r="CH16" s="50">
        <v>1</v>
      </c>
      <c r="CI16" s="20" t="s">
        <v>360</v>
      </c>
      <c r="CJ16" s="20"/>
    </row>
    <row r="17" spans="1:88" hidden="1" x14ac:dyDescent="0.2">
      <c r="A17" s="20" t="s">
        <v>28</v>
      </c>
      <c r="B17" s="20" t="s">
        <v>416</v>
      </c>
      <c r="C17" s="20" t="s">
        <v>417</v>
      </c>
      <c r="D17" s="20"/>
      <c r="E17" s="20" t="s">
        <v>356</v>
      </c>
      <c r="F17" s="139" t="s">
        <v>418</v>
      </c>
      <c r="G17" s="20" t="s">
        <v>120</v>
      </c>
      <c r="H17" s="20" t="s">
        <v>129</v>
      </c>
      <c r="I17" s="20" t="s">
        <v>181</v>
      </c>
      <c r="J17" s="20" t="s">
        <v>1263</v>
      </c>
      <c r="K17" s="20">
        <v>11</v>
      </c>
      <c r="L17" s="20" t="s">
        <v>1270</v>
      </c>
      <c r="M17" s="20" t="s">
        <v>1253</v>
      </c>
      <c r="N17" s="20" t="s">
        <v>371</v>
      </c>
      <c r="O17" s="20">
        <v>0.30342200000000003</v>
      </c>
      <c r="P17" s="20">
        <v>59</v>
      </c>
      <c r="Q17" s="20" t="s">
        <v>360</v>
      </c>
      <c r="R17" s="20"/>
      <c r="S17" s="20">
        <v>506214.07</v>
      </c>
      <c r="T17" s="20">
        <v>296308.36</v>
      </c>
      <c r="U17" s="20" t="s">
        <v>361</v>
      </c>
      <c r="V17" s="20" t="s">
        <v>130</v>
      </c>
      <c r="W17" s="50" t="s">
        <v>419</v>
      </c>
      <c r="X17" s="20"/>
      <c r="Y17" s="20">
        <f t="shared" si="2"/>
        <v>0</v>
      </c>
      <c r="Z17" s="46">
        <v>5</v>
      </c>
      <c r="AA17" s="20">
        <v>112.5</v>
      </c>
      <c r="AB17" s="20"/>
      <c r="AC17" s="20">
        <v>32.546700000000001</v>
      </c>
      <c r="AD17" s="20">
        <v>19.054600000000001</v>
      </c>
      <c r="AE17" s="20">
        <v>25.648399999999999</v>
      </c>
      <c r="AF17" s="20">
        <v>26.173999999999999</v>
      </c>
      <c r="AG17" s="20">
        <v>29.456800000000001</v>
      </c>
      <c r="AH17" s="20">
        <v>27.8718</v>
      </c>
      <c r="AI17" s="20">
        <v>28.5444</v>
      </c>
      <c r="AJ17" s="20">
        <v>24.136800000000001</v>
      </c>
      <c r="AK17" s="20">
        <v>8.3333999999999993</v>
      </c>
      <c r="AL17" s="20">
        <v>18.713799999999999</v>
      </c>
      <c r="AM17" s="20">
        <v>28.382200000000001</v>
      </c>
      <c r="AN17" s="20">
        <v>1.7657</v>
      </c>
      <c r="AO17" s="20">
        <v>10.3345</v>
      </c>
      <c r="AP17" s="20">
        <f t="shared" si="3"/>
        <v>32546.7</v>
      </c>
      <c r="AQ17" s="20">
        <f t="shared" si="3"/>
        <v>19054.600000000002</v>
      </c>
      <c r="AR17" s="20">
        <f t="shared" si="3"/>
        <v>25648.399999999998</v>
      </c>
      <c r="AS17" s="20">
        <f t="shared" si="3"/>
        <v>26174</v>
      </c>
      <c r="AT17" s="20">
        <f t="shared" si="3"/>
        <v>29456.800000000003</v>
      </c>
      <c r="AU17" s="20">
        <f t="shared" si="3"/>
        <v>27871.8</v>
      </c>
      <c r="AV17" s="20">
        <f t="shared" si="3"/>
        <v>28544.399999999998</v>
      </c>
      <c r="AW17" s="20">
        <f t="shared" si="3"/>
        <v>24136.799999999999</v>
      </c>
      <c r="AX17" s="20">
        <f t="shared" si="3"/>
        <v>8333.4</v>
      </c>
      <c r="AY17" s="20">
        <f t="shared" si="3"/>
        <v>18713.8</v>
      </c>
      <c r="AZ17" s="20">
        <f t="shared" si="3"/>
        <v>28382.2</v>
      </c>
      <c r="BA17" s="20">
        <f t="shared" si="3"/>
        <v>1765.7</v>
      </c>
      <c r="BB17" s="20">
        <f t="shared" si="3"/>
        <v>10334.5</v>
      </c>
      <c r="BC17" s="20" t="s">
        <v>420</v>
      </c>
      <c r="BD17" s="20">
        <v>35</v>
      </c>
      <c r="BE17" s="47" t="s">
        <v>360</v>
      </c>
      <c r="BF17" s="47">
        <f t="shared" si="4"/>
        <v>0.30342200000000003</v>
      </c>
      <c r="BG17" s="47"/>
      <c r="BH17" s="47"/>
      <c r="BI17" s="47"/>
      <c r="BJ17" s="47"/>
      <c r="BK17" s="47"/>
      <c r="BL17" s="47"/>
      <c r="BM17" s="47"/>
      <c r="BN17" s="47"/>
      <c r="BO17" s="47" t="s">
        <v>1252</v>
      </c>
      <c r="BP17" s="47"/>
      <c r="BQ17" s="47"/>
      <c r="BR17" s="143">
        <v>11</v>
      </c>
      <c r="BS17" s="143"/>
      <c r="BT17" s="143"/>
      <c r="BU17" s="143"/>
      <c r="BV17" s="143" t="s">
        <v>1253</v>
      </c>
      <c r="BW17" s="20">
        <v>4.9771999999999998</v>
      </c>
      <c r="BX17" s="20">
        <v>18.748699999999999</v>
      </c>
      <c r="BY17" s="20">
        <v>15.168100000000001</v>
      </c>
      <c r="BZ17" s="20">
        <v>15.123900000000001</v>
      </c>
      <c r="CA17" s="46">
        <f t="shared" si="5"/>
        <v>4.9771999999999998</v>
      </c>
      <c r="CB17" s="46" t="s">
        <v>360</v>
      </c>
      <c r="CC17" s="20">
        <f t="shared" si="6"/>
        <v>4977.2</v>
      </c>
      <c r="CD17" s="20">
        <f t="shared" si="6"/>
        <v>18748.7</v>
      </c>
      <c r="CE17" s="20">
        <f t="shared" si="6"/>
        <v>15168.1</v>
      </c>
      <c r="CF17" s="20">
        <f t="shared" si="6"/>
        <v>15123.900000000001</v>
      </c>
      <c r="CG17" s="46">
        <f t="shared" si="7"/>
        <v>4977.2</v>
      </c>
      <c r="CH17" s="46">
        <v>3</v>
      </c>
      <c r="CI17" s="20" t="s">
        <v>360</v>
      </c>
      <c r="CJ17" s="20" t="s">
        <v>360</v>
      </c>
    </row>
    <row r="18" spans="1:88" ht="101.25" x14ac:dyDescent="0.2">
      <c r="A18" s="20" t="s">
        <v>30</v>
      </c>
      <c r="B18" s="20" t="s">
        <v>425</v>
      </c>
      <c r="C18" s="20" t="s">
        <v>426</v>
      </c>
      <c r="D18" s="20"/>
      <c r="E18" s="20" t="s">
        <v>356</v>
      </c>
      <c r="F18" s="139" t="s">
        <v>427</v>
      </c>
      <c r="G18" s="20" t="s">
        <v>428</v>
      </c>
      <c r="H18" s="20" t="s">
        <v>429</v>
      </c>
      <c r="I18" s="20" t="s">
        <v>181</v>
      </c>
      <c r="J18" s="20" t="s">
        <v>1270</v>
      </c>
      <c r="K18" s="20"/>
      <c r="L18" s="20" t="s">
        <v>360</v>
      </c>
      <c r="M18" s="20" t="s">
        <v>1231</v>
      </c>
      <c r="N18" s="20" t="s">
        <v>371</v>
      </c>
      <c r="O18" s="20">
        <v>0.29413099999999998</v>
      </c>
      <c r="P18" s="20">
        <v>65</v>
      </c>
      <c r="Q18" s="20" t="s">
        <v>360</v>
      </c>
      <c r="R18" s="20"/>
      <c r="S18" s="20">
        <v>495068.93</v>
      </c>
      <c r="T18" s="20">
        <v>267111.33</v>
      </c>
      <c r="U18" s="20" t="s">
        <v>361</v>
      </c>
      <c r="V18" s="20" t="s">
        <v>141</v>
      </c>
      <c r="W18" s="46" t="s">
        <v>362</v>
      </c>
      <c r="X18" s="20"/>
      <c r="Y18" s="20">
        <f t="shared" si="2"/>
        <v>0</v>
      </c>
      <c r="Z18" s="46">
        <v>5</v>
      </c>
      <c r="AA18" s="20">
        <v>50</v>
      </c>
      <c r="AB18" s="20"/>
      <c r="AC18" s="20">
        <v>5.3308999999999997</v>
      </c>
      <c r="AD18" s="20">
        <v>22.076000000000001</v>
      </c>
      <c r="AE18" s="20">
        <v>13.1746</v>
      </c>
      <c r="AF18" s="20">
        <v>8.8743999999999996</v>
      </c>
      <c r="AG18" s="20">
        <v>1.4039999999999999</v>
      </c>
      <c r="AH18" s="20">
        <v>3.3531</v>
      </c>
      <c r="AI18" s="20">
        <v>19.163399999999999</v>
      </c>
      <c r="AJ18" s="20">
        <v>6.9600999999999997</v>
      </c>
      <c r="AK18" s="20">
        <v>22.7026</v>
      </c>
      <c r="AL18" s="20">
        <v>12.2362</v>
      </c>
      <c r="AM18" s="20">
        <v>21.777200000000001</v>
      </c>
      <c r="AN18" s="20">
        <v>4.742</v>
      </c>
      <c r="AO18" s="20">
        <v>2.1009000000000002</v>
      </c>
      <c r="AP18" s="20">
        <f t="shared" si="3"/>
        <v>5330.9</v>
      </c>
      <c r="AQ18" s="20">
        <f t="shared" si="3"/>
        <v>22076</v>
      </c>
      <c r="AR18" s="20">
        <f t="shared" si="3"/>
        <v>13174.6</v>
      </c>
      <c r="AS18" s="20">
        <f t="shared" si="3"/>
        <v>8874.4</v>
      </c>
      <c r="AT18" s="20">
        <f t="shared" si="3"/>
        <v>1404</v>
      </c>
      <c r="AU18" s="20">
        <f t="shared" si="3"/>
        <v>3353.1</v>
      </c>
      <c r="AV18" s="20">
        <f t="shared" si="3"/>
        <v>19163.399999999998</v>
      </c>
      <c r="AW18" s="20">
        <f t="shared" si="3"/>
        <v>6960.0999999999995</v>
      </c>
      <c r="AX18" s="20">
        <f t="shared" si="3"/>
        <v>22702.6</v>
      </c>
      <c r="AY18" s="20">
        <f t="shared" si="3"/>
        <v>12236.2</v>
      </c>
      <c r="AZ18" s="20">
        <f t="shared" si="3"/>
        <v>21777.200000000001</v>
      </c>
      <c r="BA18" s="20">
        <f t="shared" si="3"/>
        <v>4742</v>
      </c>
      <c r="BB18" s="20">
        <f t="shared" si="3"/>
        <v>2100.9</v>
      </c>
      <c r="BC18" s="20" t="s">
        <v>430</v>
      </c>
      <c r="BD18" s="20">
        <v>50</v>
      </c>
      <c r="BE18" s="47" t="s">
        <v>360</v>
      </c>
      <c r="BF18" s="47">
        <f t="shared" si="4"/>
        <v>0.29413099999999998</v>
      </c>
      <c r="BG18" s="168">
        <v>0.95</v>
      </c>
      <c r="BH18" s="169" t="s">
        <v>1523</v>
      </c>
      <c r="BI18" s="47">
        <f>BF18</f>
        <v>0.29413099999999998</v>
      </c>
      <c r="BJ18" s="81">
        <v>1</v>
      </c>
      <c r="BK18" s="47">
        <f>BI18*BJ18</f>
        <v>0.29413099999999998</v>
      </c>
      <c r="BL18" s="47" t="s">
        <v>616</v>
      </c>
      <c r="BM18" s="81">
        <v>1</v>
      </c>
      <c r="BN18" s="47">
        <f>BK18*BM18</f>
        <v>0.29413099999999998</v>
      </c>
      <c r="BO18" s="47">
        <f>BD18</f>
        <v>50</v>
      </c>
      <c r="BP18" s="47"/>
      <c r="BQ18" s="47">
        <f>BF18*BG18*BJ18*BM18*BO18</f>
        <v>13.9712225</v>
      </c>
      <c r="BR18" s="138">
        <f>BQ18</f>
        <v>13.9712225</v>
      </c>
      <c r="BS18" s="163">
        <v>15</v>
      </c>
      <c r="BT18" s="138" t="s">
        <v>360</v>
      </c>
      <c r="BU18" s="164" t="s">
        <v>1512</v>
      </c>
      <c r="BV18" s="138" t="s">
        <v>1259</v>
      </c>
      <c r="BW18" s="20">
        <v>0.33139999999999997</v>
      </c>
      <c r="BX18" s="20">
        <v>0.97250000000000003</v>
      </c>
      <c r="BY18" s="20">
        <v>11.965400000000001</v>
      </c>
      <c r="BZ18" s="20">
        <v>0.82240000000000002</v>
      </c>
      <c r="CA18" s="20">
        <f t="shared" si="5"/>
        <v>0.33139999999999997</v>
      </c>
      <c r="CB18" s="20"/>
      <c r="CC18" s="20">
        <f t="shared" si="6"/>
        <v>331.4</v>
      </c>
      <c r="CD18" s="20">
        <f t="shared" si="6"/>
        <v>972.5</v>
      </c>
      <c r="CE18" s="20">
        <f t="shared" si="6"/>
        <v>11965.400000000001</v>
      </c>
      <c r="CF18" s="20">
        <f t="shared" si="6"/>
        <v>822.4</v>
      </c>
      <c r="CG18" s="48">
        <f t="shared" si="7"/>
        <v>331.4</v>
      </c>
      <c r="CH18" s="48">
        <v>2</v>
      </c>
      <c r="CI18" s="20" t="s">
        <v>360</v>
      </c>
      <c r="CJ18" s="20"/>
    </row>
    <row r="19" spans="1:88" hidden="1" x14ac:dyDescent="0.2">
      <c r="A19" s="20" t="s">
        <v>31</v>
      </c>
      <c r="B19" s="20" t="s">
        <v>431</v>
      </c>
      <c r="C19" s="20" t="s">
        <v>432</v>
      </c>
      <c r="D19" s="20"/>
      <c r="E19" s="20" t="s">
        <v>356</v>
      </c>
      <c r="F19" s="139" t="s">
        <v>1281</v>
      </c>
      <c r="G19" s="20" t="s">
        <v>1280</v>
      </c>
      <c r="H19" s="20" t="s">
        <v>433</v>
      </c>
      <c r="I19" s="20" t="s">
        <v>181</v>
      </c>
      <c r="J19" s="20" t="s">
        <v>282</v>
      </c>
      <c r="K19" s="20">
        <v>5</v>
      </c>
      <c r="L19" s="20" t="s">
        <v>1270</v>
      </c>
      <c r="M19" s="20" t="s">
        <v>1253</v>
      </c>
      <c r="N19" s="20" t="s">
        <v>371</v>
      </c>
      <c r="O19" s="20">
        <v>0.38409500000000002</v>
      </c>
      <c r="P19" s="20">
        <v>66</v>
      </c>
      <c r="Q19" s="20" t="s">
        <v>360</v>
      </c>
      <c r="R19" s="20"/>
      <c r="S19" s="20">
        <v>495591.94</v>
      </c>
      <c r="T19" s="20">
        <v>267572.40000000002</v>
      </c>
      <c r="U19" s="20" t="s">
        <v>361</v>
      </c>
      <c r="V19" s="20" t="s">
        <v>142</v>
      </c>
      <c r="W19" s="46" t="s">
        <v>362</v>
      </c>
      <c r="X19" s="20"/>
      <c r="Y19" s="20">
        <f t="shared" si="2"/>
        <v>0</v>
      </c>
      <c r="Z19" s="46">
        <v>5</v>
      </c>
      <c r="AA19" s="20">
        <v>50</v>
      </c>
      <c r="AB19" s="20"/>
      <c r="AC19" s="20">
        <v>5.8150000000000004</v>
      </c>
      <c r="AD19" s="20">
        <v>21.7727</v>
      </c>
      <c r="AE19" s="20">
        <v>13.141999999999999</v>
      </c>
      <c r="AF19" s="20">
        <v>8.7774000000000001</v>
      </c>
      <c r="AG19" s="20">
        <v>0.72489999999999999</v>
      </c>
      <c r="AH19" s="20">
        <v>3.0406</v>
      </c>
      <c r="AI19" s="20">
        <v>19.1937</v>
      </c>
      <c r="AJ19" s="20">
        <v>6.2588999999999997</v>
      </c>
      <c r="AK19" s="20">
        <v>22.048200000000001</v>
      </c>
      <c r="AL19" s="20">
        <v>11.5893</v>
      </c>
      <c r="AM19" s="20">
        <v>21.768699999999999</v>
      </c>
      <c r="AN19" s="20">
        <v>5.1923000000000004</v>
      </c>
      <c r="AO19" s="20">
        <v>2.7633000000000001</v>
      </c>
      <c r="AP19" s="20">
        <f t="shared" si="3"/>
        <v>5815</v>
      </c>
      <c r="AQ19" s="20">
        <f t="shared" si="3"/>
        <v>21772.7</v>
      </c>
      <c r="AR19" s="20">
        <f t="shared" si="3"/>
        <v>13142</v>
      </c>
      <c r="AS19" s="20">
        <f t="shared" si="3"/>
        <v>8777.4</v>
      </c>
      <c r="AT19" s="49">
        <f t="shared" si="3"/>
        <v>724.9</v>
      </c>
      <c r="AU19" s="20">
        <f t="shared" si="3"/>
        <v>3040.6</v>
      </c>
      <c r="AV19" s="20">
        <f t="shared" si="3"/>
        <v>19193.7</v>
      </c>
      <c r="AW19" s="20">
        <f t="shared" si="3"/>
        <v>6258.9</v>
      </c>
      <c r="AX19" s="20">
        <f t="shared" si="3"/>
        <v>22048.2</v>
      </c>
      <c r="AY19" s="20">
        <f t="shared" si="3"/>
        <v>11589.3</v>
      </c>
      <c r="AZ19" s="20">
        <f t="shared" si="3"/>
        <v>21768.7</v>
      </c>
      <c r="BA19" s="20">
        <f t="shared" si="3"/>
        <v>5192.3</v>
      </c>
      <c r="BB19" s="20">
        <f t="shared" si="3"/>
        <v>2763.3</v>
      </c>
      <c r="BC19" s="20" t="s">
        <v>434</v>
      </c>
      <c r="BD19" s="49">
        <v>50</v>
      </c>
      <c r="BE19" s="47"/>
      <c r="BF19" s="47">
        <f t="shared" si="4"/>
        <v>0.38409500000000002</v>
      </c>
      <c r="BG19" s="47"/>
      <c r="BH19" s="47"/>
      <c r="BI19" s="47"/>
      <c r="BJ19" s="47"/>
      <c r="BK19" s="47"/>
      <c r="BL19" s="47"/>
      <c r="BM19" s="47"/>
      <c r="BN19" s="47"/>
      <c r="BO19" s="47" t="s">
        <v>1252</v>
      </c>
      <c r="BP19" s="47"/>
      <c r="BQ19" s="47"/>
      <c r="BR19" s="143">
        <v>5</v>
      </c>
      <c r="BS19" s="143"/>
      <c r="BT19" s="143"/>
      <c r="BU19" s="143"/>
      <c r="BV19" s="143" t="s">
        <v>1253</v>
      </c>
      <c r="BW19" s="20">
        <v>0.46750000000000003</v>
      </c>
      <c r="BX19" s="20">
        <v>0.98809999999999998</v>
      </c>
      <c r="BY19" s="20">
        <v>12.461399999999999</v>
      </c>
      <c r="BZ19" s="20">
        <v>0.70040000000000002</v>
      </c>
      <c r="CA19" s="20">
        <f t="shared" si="5"/>
        <v>0.46750000000000003</v>
      </c>
      <c r="CB19" s="20"/>
      <c r="CC19" s="20">
        <f t="shared" si="6"/>
        <v>467.5</v>
      </c>
      <c r="CD19" s="20">
        <f t="shared" si="6"/>
        <v>988.1</v>
      </c>
      <c r="CE19" s="20">
        <f t="shared" si="6"/>
        <v>12461.4</v>
      </c>
      <c r="CF19" s="20">
        <f t="shared" si="6"/>
        <v>700.4</v>
      </c>
      <c r="CG19" s="48">
        <f t="shared" si="7"/>
        <v>467.5</v>
      </c>
      <c r="CH19" s="48">
        <v>2</v>
      </c>
      <c r="CI19" s="20" t="s">
        <v>360</v>
      </c>
      <c r="CJ19" s="20" t="s">
        <v>360</v>
      </c>
    </row>
    <row r="20" spans="1:88" hidden="1" x14ac:dyDescent="0.2">
      <c r="A20" s="20" t="s">
        <v>32</v>
      </c>
      <c r="B20" s="20" t="s">
        <v>435</v>
      </c>
      <c r="C20" s="20" t="s">
        <v>436</v>
      </c>
      <c r="D20" s="20"/>
      <c r="E20" s="20" t="s">
        <v>356</v>
      </c>
      <c r="F20" s="139" t="s">
        <v>437</v>
      </c>
      <c r="G20" s="20" t="s">
        <v>438</v>
      </c>
      <c r="H20" s="20" t="s">
        <v>439</v>
      </c>
      <c r="I20" s="20" t="s">
        <v>181</v>
      </c>
      <c r="J20" s="20" t="s">
        <v>282</v>
      </c>
      <c r="K20" s="20">
        <v>47</v>
      </c>
      <c r="L20" s="20" t="s">
        <v>1270</v>
      </c>
      <c r="M20" s="20" t="s">
        <v>1253</v>
      </c>
      <c r="N20" s="20" t="s">
        <v>371</v>
      </c>
      <c r="O20" s="20">
        <v>0.73693699999999995</v>
      </c>
      <c r="P20" s="20">
        <v>67</v>
      </c>
      <c r="Q20" s="20" t="s">
        <v>360</v>
      </c>
      <c r="R20" s="20"/>
      <c r="S20" s="20">
        <v>496208.16</v>
      </c>
      <c r="T20" s="20">
        <v>267072.71999999997</v>
      </c>
      <c r="U20" s="20" t="s">
        <v>361</v>
      </c>
      <c r="V20" s="20" t="s">
        <v>143</v>
      </c>
      <c r="W20" s="46" t="s">
        <v>362</v>
      </c>
      <c r="X20" s="20"/>
      <c r="Y20" s="20">
        <f t="shared" si="2"/>
        <v>0</v>
      </c>
      <c r="Z20" s="46">
        <v>5</v>
      </c>
      <c r="AA20" s="20">
        <v>50</v>
      </c>
      <c r="AB20" s="20"/>
      <c r="AC20" s="20">
        <v>6.4577999999999998</v>
      </c>
      <c r="AD20" s="20">
        <v>22.4742</v>
      </c>
      <c r="AE20" s="20">
        <v>13.9412</v>
      </c>
      <c r="AF20" s="20">
        <v>9.5699000000000005</v>
      </c>
      <c r="AG20" s="20">
        <v>1.194</v>
      </c>
      <c r="AH20" s="20">
        <v>3.7764000000000002</v>
      </c>
      <c r="AI20" s="20">
        <v>19.9954</v>
      </c>
      <c r="AJ20" s="20">
        <v>6.3118999999999996</v>
      </c>
      <c r="AK20" s="20">
        <v>22.2927</v>
      </c>
      <c r="AL20" s="20">
        <v>11.873900000000001</v>
      </c>
      <c r="AM20" s="20">
        <v>22.568999999999999</v>
      </c>
      <c r="AN20" s="20">
        <v>5.8578000000000001</v>
      </c>
      <c r="AO20" s="20">
        <v>2.9761000000000002</v>
      </c>
      <c r="AP20" s="20">
        <f t="shared" si="3"/>
        <v>6457.8</v>
      </c>
      <c r="AQ20" s="20">
        <f t="shared" si="3"/>
        <v>22474.2</v>
      </c>
      <c r="AR20" s="20">
        <f t="shared" si="3"/>
        <v>13941.2</v>
      </c>
      <c r="AS20" s="20">
        <f t="shared" si="3"/>
        <v>9569.9</v>
      </c>
      <c r="AT20" s="20">
        <f t="shared" si="3"/>
        <v>1194</v>
      </c>
      <c r="AU20" s="20">
        <f t="shared" si="3"/>
        <v>3776.4</v>
      </c>
      <c r="AV20" s="20">
        <f t="shared" si="3"/>
        <v>19995.400000000001</v>
      </c>
      <c r="AW20" s="20">
        <f t="shared" si="3"/>
        <v>6311.9</v>
      </c>
      <c r="AX20" s="20">
        <f t="shared" si="3"/>
        <v>22292.7</v>
      </c>
      <c r="AY20" s="20">
        <f t="shared" si="3"/>
        <v>11873.900000000001</v>
      </c>
      <c r="AZ20" s="20">
        <f t="shared" si="3"/>
        <v>22569</v>
      </c>
      <c r="BA20" s="20">
        <f t="shared" si="3"/>
        <v>5857.8</v>
      </c>
      <c r="BB20" s="20">
        <f t="shared" si="3"/>
        <v>2976.1000000000004</v>
      </c>
      <c r="BC20" s="20" t="s">
        <v>399</v>
      </c>
      <c r="BD20" s="20">
        <v>50</v>
      </c>
      <c r="BE20" s="47" t="s">
        <v>360</v>
      </c>
      <c r="BF20" s="47">
        <f t="shared" si="4"/>
        <v>0.73693699999999995</v>
      </c>
      <c r="BG20" s="47"/>
      <c r="BH20" s="47"/>
      <c r="BI20" s="47"/>
      <c r="BJ20" s="47"/>
      <c r="BK20" s="47"/>
      <c r="BL20" s="47"/>
      <c r="BM20" s="47"/>
      <c r="BN20" s="47"/>
      <c r="BO20" s="47" t="s">
        <v>1252</v>
      </c>
      <c r="BP20" s="47"/>
      <c r="BQ20" s="47"/>
      <c r="BR20" s="143">
        <v>47</v>
      </c>
      <c r="BS20" s="143"/>
      <c r="BT20" s="143"/>
      <c r="BU20" s="143"/>
      <c r="BV20" s="143" t="s">
        <v>1253</v>
      </c>
      <c r="BW20" s="20">
        <v>0.38019999999999998</v>
      </c>
      <c r="BX20" s="20">
        <v>1.7817000000000001</v>
      </c>
      <c r="BY20" s="20">
        <v>13.0943</v>
      </c>
      <c r="BZ20" s="20">
        <v>1.5003</v>
      </c>
      <c r="CA20" s="20">
        <f t="shared" si="5"/>
        <v>0.38019999999999998</v>
      </c>
      <c r="CB20" s="20"/>
      <c r="CC20" s="20">
        <f t="shared" si="6"/>
        <v>380.2</v>
      </c>
      <c r="CD20" s="20">
        <f t="shared" si="6"/>
        <v>1781.7</v>
      </c>
      <c r="CE20" s="20">
        <f t="shared" si="6"/>
        <v>13094.300000000001</v>
      </c>
      <c r="CF20" s="20">
        <f t="shared" si="6"/>
        <v>1500.3</v>
      </c>
      <c r="CG20" s="48">
        <f t="shared" si="7"/>
        <v>380.2</v>
      </c>
      <c r="CH20" s="48">
        <v>2</v>
      </c>
      <c r="CI20" s="20" t="s">
        <v>360</v>
      </c>
      <c r="CJ20" s="20" t="s">
        <v>360</v>
      </c>
    </row>
    <row r="21" spans="1:88" ht="90" x14ac:dyDescent="0.2">
      <c r="A21" s="20" t="s">
        <v>12</v>
      </c>
      <c r="B21" s="20" t="s">
        <v>440</v>
      </c>
      <c r="C21" s="20"/>
      <c r="D21" s="20">
        <v>705</v>
      </c>
      <c r="E21" s="20" t="s">
        <v>356</v>
      </c>
      <c r="F21" s="139" t="s">
        <v>79</v>
      </c>
      <c r="G21" s="20" t="s">
        <v>80</v>
      </c>
      <c r="H21" s="20" t="s">
        <v>81</v>
      </c>
      <c r="I21" s="20" t="s">
        <v>81</v>
      </c>
      <c r="J21" s="20" t="s">
        <v>1270</v>
      </c>
      <c r="K21" s="20"/>
      <c r="L21" s="20" t="s">
        <v>360</v>
      </c>
      <c r="M21" s="20" t="s">
        <v>1231</v>
      </c>
      <c r="N21" s="20" t="s">
        <v>359</v>
      </c>
      <c r="O21" s="20">
        <v>0.42795100000000003</v>
      </c>
      <c r="P21" s="20">
        <v>2</v>
      </c>
      <c r="Q21" s="20" t="s">
        <v>360</v>
      </c>
      <c r="R21" s="20"/>
      <c r="S21" s="20">
        <v>487396.51</v>
      </c>
      <c r="T21" s="20">
        <v>280288.78000000003</v>
      </c>
      <c r="U21" s="20" t="s">
        <v>361</v>
      </c>
      <c r="V21" s="20" t="s">
        <v>84</v>
      </c>
      <c r="W21" s="46" t="s">
        <v>362</v>
      </c>
      <c r="X21" s="20">
        <v>4.9142499999999999E-2</v>
      </c>
      <c r="Y21" s="20">
        <f t="shared" si="2"/>
        <v>4.91425</v>
      </c>
      <c r="Z21" s="46">
        <v>5</v>
      </c>
      <c r="AA21" s="20">
        <v>50</v>
      </c>
      <c r="AB21" s="20"/>
      <c r="AC21" s="20">
        <v>11.919</v>
      </c>
      <c r="AD21" s="20">
        <v>7.9739000000000004</v>
      </c>
      <c r="AE21" s="20">
        <v>0.98839999999999995</v>
      </c>
      <c r="AF21" s="20">
        <v>5.7743000000000002</v>
      </c>
      <c r="AG21" s="20">
        <v>14.484</v>
      </c>
      <c r="AH21" s="20">
        <v>11.859</v>
      </c>
      <c r="AI21" s="20">
        <v>5.5853000000000002</v>
      </c>
      <c r="AJ21" s="20">
        <v>14.303900000000001</v>
      </c>
      <c r="AK21" s="20">
        <v>18.153099999999998</v>
      </c>
      <c r="AL21" s="20">
        <v>12.145899999999999</v>
      </c>
      <c r="AM21" s="20">
        <v>7.4202000000000004</v>
      </c>
      <c r="AN21" s="20">
        <v>2.4234</v>
      </c>
      <c r="AO21" s="20">
        <v>1.2679</v>
      </c>
      <c r="AP21" s="20">
        <f t="shared" si="3"/>
        <v>11919</v>
      </c>
      <c r="AQ21" s="20">
        <f t="shared" si="3"/>
        <v>7973.9000000000005</v>
      </c>
      <c r="AR21" s="20">
        <f t="shared" si="3"/>
        <v>988.4</v>
      </c>
      <c r="AS21" s="20">
        <f t="shared" si="3"/>
        <v>5774.3</v>
      </c>
      <c r="AT21" s="20">
        <f t="shared" si="3"/>
        <v>14484</v>
      </c>
      <c r="AU21" s="20">
        <f t="shared" si="3"/>
        <v>11859</v>
      </c>
      <c r="AV21" s="20">
        <f t="shared" si="3"/>
        <v>5585.3</v>
      </c>
      <c r="AW21" s="20">
        <f t="shared" si="3"/>
        <v>14303.9</v>
      </c>
      <c r="AX21" s="20">
        <f t="shared" si="3"/>
        <v>18153.099999999999</v>
      </c>
      <c r="AY21" s="20">
        <f t="shared" si="3"/>
        <v>12145.9</v>
      </c>
      <c r="AZ21" s="20">
        <f t="shared" si="3"/>
        <v>7420.2000000000007</v>
      </c>
      <c r="BA21" s="20">
        <f t="shared" si="3"/>
        <v>2423.4</v>
      </c>
      <c r="BB21" s="20">
        <f t="shared" si="3"/>
        <v>1267.9000000000001</v>
      </c>
      <c r="BC21" s="20" t="s">
        <v>434</v>
      </c>
      <c r="BD21" s="60">
        <v>50</v>
      </c>
      <c r="BE21" s="47" t="s">
        <v>360</v>
      </c>
      <c r="BF21" s="47">
        <f t="shared" si="4"/>
        <v>0.42795100000000003</v>
      </c>
      <c r="BG21" s="168">
        <v>0.9</v>
      </c>
      <c r="BH21" s="169" t="s">
        <v>1528</v>
      </c>
      <c r="BI21" s="47">
        <f>BF21*BG21</f>
        <v>0.38515590000000005</v>
      </c>
      <c r="BJ21" s="135">
        <v>0.9</v>
      </c>
      <c r="BK21" s="47">
        <f>BI21*BJ21</f>
        <v>0.34664031000000006</v>
      </c>
      <c r="BL21" s="47" t="s">
        <v>648</v>
      </c>
      <c r="BM21" s="81">
        <v>1</v>
      </c>
      <c r="BN21" s="47">
        <f>BK21*BM21</f>
        <v>0.34664031000000006</v>
      </c>
      <c r="BO21" s="47">
        <f>BD21</f>
        <v>50</v>
      </c>
      <c r="BP21" s="47"/>
      <c r="BQ21" s="47">
        <f>BF21*BG21*BJ21*BM21*BO21</f>
        <v>17.332015500000004</v>
      </c>
      <c r="BR21" s="138">
        <f>BQ21</f>
        <v>17.332015500000004</v>
      </c>
      <c r="BS21" s="166" t="s">
        <v>1502</v>
      </c>
      <c r="BT21" s="138" t="s">
        <v>1270</v>
      </c>
      <c r="BU21" s="164" t="s">
        <v>1503</v>
      </c>
      <c r="BV21" s="138" t="s">
        <v>1259</v>
      </c>
      <c r="BW21" s="20">
        <v>1.1194</v>
      </c>
      <c r="BX21" s="20">
        <v>2.5644</v>
      </c>
      <c r="BY21" s="20">
        <v>11.517200000000001</v>
      </c>
      <c r="BZ21" s="20">
        <v>0.74490000000000001</v>
      </c>
      <c r="CA21" s="20">
        <f t="shared" si="5"/>
        <v>0.74490000000000001</v>
      </c>
      <c r="CB21" s="20"/>
      <c r="CC21" s="20">
        <f t="shared" si="6"/>
        <v>1119.3999999999999</v>
      </c>
      <c r="CD21" s="20">
        <f t="shared" si="6"/>
        <v>2564.4</v>
      </c>
      <c r="CE21" s="20">
        <f t="shared" si="6"/>
        <v>11517.2</v>
      </c>
      <c r="CF21" s="20">
        <f t="shared" si="6"/>
        <v>744.9</v>
      </c>
      <c r="CG21" s="48">
        <f t="shared" si="7"/>
        <v>744.9</v>
      </c>
      <c r="CH21" s="48">
        <v>2</v>
      </c>
      <c r="CI21" s="20" t="s">
        <v>360</v>
      </c>
      <c r="CJ21" s="20"/>
    </row>
    <row r="22" spans="1:88" ht="123.75" hidden="1" x14ac:dyDescent="0.2">
      <c r="A22" s="20" t="s">
        <v>13</v>
      </c>
      <c r="B22" s="20" t="s">
        <v>441</v>
      </c>
      <c r="C22" s="20"/>
      <c r="D22" s="20">
        <v>732</v>
      </c>
      <c r="E22" s="20" t="s">
        <v>356</v>
      </c>
      <c r="F22" s="139" t="s">
        <v>82</v>
      </c>
      <c r="G22" s="20" t="s">
        <v>83</v>
      </c>
      <c r="H22" s="20" t="s">
        <v>81</v>
      </c>
      <c r="I22" s="20" t="s">
        <v>81</v>
      </c>
      <c r="J22" s="20" t="s">
        <v>1270</v>
      </c>
      <c r="K22" s="20"/>
      <c r="L22" s="20" t="s">
        <v>360</v>
      </c>
      <c r="M22" s="20" t="s">
        <v>360</v>
      </c>
      <c r="N22" s="20" t="s">
        <v>359</v>
      </c>
      <c r="O22" s="20">
        <v>1.6230199999999999</v>
      </c>
      <c r="P22" s="20">
        <v>3</v>
      </c>
      <c r="Q22" s="20" t="s">
        <v>360</v>
      </c>
      <c r="R22" s="20"/>
      <c r="S22" s="20">
        <v>486593.37</v>
      </c>
      <c r="T22" s="20">
        <v>279982.45</v>
      </c>
      <c r="U22" s="20" t="s">
        <v>361</v>
      </c>
      <c r="V22" s="20" t="s">
        <v>85</v>
      </c>
      <c r="W22" s="46" t="s">
        <v>362</v>
      </c>
      <c r="X22" s="20">
        <v>0.46797100000000003</v>
      </c>
      <c r="Y22" s="20">
        <f t="shared" si="2"/>
        <v>46.7971</v>
      </c>
      <c r="Z22" s="46">
        <v>5</v>
      </c>
      <c r="AA22" s="20">
        <v>50</v>
      </c>
      <c r="AB22" s="20"/>
      <c r="AC22" s="20">
        <v>11.738200000000001</v>
      </c>
      <c r="AD22" s="20">
        <v>8.3985000000000003</v>
      </c>
      <c r="AE22" s="20">
        <v>0.47949999999999998</v>
      </c>
      <c r="AF22" s="20">
        <v>5.9474</v>
      </c>
      <c r="AG22" s="20">
        <v>14.716100000000001</v>
      </c>
      <c r="AH22" s="20">
        <v>12.087999999999999</v>
      </c>
      <c r="AI22" s="20">
        <v>4.8179999999999996</v>
      </c>
      <c r="AJ22" s="20">
        <v>14.7934</v>
      </c>
      <c r="AK22" s="20">
        <v>18.986799999999999</v>
      </c>
      <c r="AL22" s="20">
        <v>12.850099999999999</v>
      </c>
      <c r="AM22" s="20">
        <v>6.8072999999999997</v>
      </c>
      <c r="AN22" s="20">
        <v>1.8931</v>
      </c>
      <c r="AO22" s="20">
        <v>0.4012</v>
      </c>
      <c r="AP22" s="20">
        <f t="shared" si="3"/>
        <v>11738.2</v>
      </c>
      <c r="AQ22" s="20">
        <f t="shared" si="3"/>
        <v>8398.5</v>
      </c>
      <c r="AR22" s="20">
        <f t="shared" si="3"/>
        <v>479.5</v>
      </c>
      <c r="AS22" s="20">
        <f t="shared" si="3"/>
        <v>5947.4</v>
      </c>
      <c r="AT22" s="20">
        <f t="shared" si="3"/>
        <v>14716.1</v>
      </c>
      <c r="AU22" s="20">
        <f t="shared" si="3"/>
        <v>12088</v>
      </c>
      <c r="AV22" s="20">
        <f t="shared" si="3"/>
        <v>4818</v>
      </c>
      <c r="AW22" s="20">
        <f t="shared" si="3"/>
        <v>14793.4</v>
      </c>
      <c r="AX22" s="20">
        <f t="shared" si="3"/>
        <v>18986.8</v>
      </c>
      <c r="AY22" s="20">
        <f t="shared" si="3"/>
        <v>12850.099999999999</v>
      </c>
      <c r="AZ22" s="20">
        <f t="shared" si="3"/>
        <v>6807.2999999999993</v>
      </c>
      <c r="BA22" s="20">
        <f t="shared" si="3"/>
        <v>1893.1</v>
      </c>
      <c r="BB22" s="20">
        <f t="shared" si="3"/>
        <v>401.2</v>
      </c>
      <c r="BC22" s="20" t="s">
        <v>363</v>
      </c>
      <c r="BD22" s="49">
        <v>50</v>
      </c>
      <c r="BE22" s="47"/>
      <c r="BF22" s="47">
        <f t="shared" si="4"/>
        <v>1.6230199999999999</v>
      </c>
      <c r="BG22" s="168">
        <v>0.9</v>
      </c>
      <c r="BH22" s="169" t="s">
        <v>1527</v>
      </c>
      <c r="BI22" s="47">
        <f>BF22*BG22</f>
        <v>1.460718</v>
      </c>
      <c r="BJ22" s="81">
        <v>0.9</v>
      </c>
      <c r="BK22" s="47">
        <f>BI22*BJ22</f>
        <v>1.3146462000000001</v>
      </c>
      <c r="BL22" s="47" t="s">
        <v>648</v>
      </c>
      <c r="BM22" s="81">
        <v>1</v>
      </c>
      <c r="BN22" s="47">
        <f>BK22*BM22</f>
        <v>1.3146462000000001</v>
      </c>
      <c r="BO22" s="47">
        <f>BD22</f>
        <v>50</v>
      </c>
      <c r="BP22" s="47"/>
      <c r="BQ22" s="47">
        <f>BF22*BG22*BJ22*BM22*BO22</f>
        <v>65.732309999999998</v>
      </c>
      <c r="BR22" s="138">
        <f>BQ22</f>
        <v>65.732309999999998</v>
      </c>
      <c r="BS22" s="163" t="s">
        <v>1504</v>
      </c>
      <c r="BT22" s="138" t="s">
        <v>1270</v>
      </c>
      <c r="BU22" s="164" t="s">
        <v>1505</v>
      </c>
      <c r="BV22" s="138" t="s">
        <v>1259</v>
      </c>
      <c r="BW22" s="20">
        <v>0.27110000000000001</v>
      </c>
      <c r="BX22" s="20">
        <v>1.6642999999999999</v>
      </c>
      <c r="BY22" s="20">
        <v>11.5754</v>
      </c>
      <c r="BZ22" s="20">
        <v>1.1561999999999999</v>
      </c>
      <c r="CA22" s="20">
        <f t="shared" si="5"/>
        <v>0.27110000000000001</v>
      </c>
      <c r="CB22" s="20"/>
      <c r="CC22" s="20">
        <f t="shared" si="6"/>
        <v>271.10000000000002</v>
      </c>
      <c r="CD22" s="20">
        <f t="shared" si="6"/>
        <v>1664.3</v>
      </c>
      <c r="CE22" s="20">
        <f t="shared" si="6"/>
        <v>11575.4</v>
      </c>
      <c r="CF22" s="20">
        <f t="shared" si="6"/>
        <v>1156.1999999999998</v>
      </c>
      <c r="CG22" s="48">
        <f t="shared" si="7"/>
        <v>271.10000000000002</v>
      </c>
      <c r="CH22" s="48">
        <v>2</v>
      </c>
      <c r="CI22" s="20" t="s">
        <v>360</v>
      </c>
      <c r="CJ22" s="20"/>
    </row>
    <row r="23" spans="1:88" hidden="1" x14ac:dyDescent="0.2">
      <c r="A23" s="20" t="s">
        <v>14</v>
      </c>
      <c r="B23" s="20" t="s">
        <v>442</v>
      </c>
      <c r="C23" s="20"/>
      <c r="D23" s="20">
        <v>1027</v>
      </c>
      <c r="E23" s="20" t="s">
        <v>356</v>
      </c>
      <c r="F23" s="139" t="s">
        <v>86</v>
      </c>
      <c r="G23" s="20" t="s">
        <v>87</v>
      </c>
      <c r="H23" s="20" t="s">
        <v>88</v>
      </c>
      <c r="I23" s="20" t="s">
        <v>81</v>
      </c>
      <c r="J23" s="20" t="s">
        <v>282</v>
      </c>
      <c r="K23" s="20">
        <v>80</v>
      </c>
      <c r="L23" s="20" t="s">
        <v>1270</v>
      </c>
      <c r="M23" s="20" t="s">
        <v>1253</v>
      </c>
      <c r="N23" s="20" t="s">
        <v>359</v>
      </c>
      <c r="O23" s="20">
        <v>1.6044499999999999</v>
      </c>
      <c r="P23" s="20">
        <v>8</v>
      </c>
      <c r="Q23" s="20" t="s">
        <v>360</v>
      </c>
      <c r="R23" s="20"/>
      <c r="S23" s="20">
        <v>481629.76</v>
      </c>
      <c r="T23" s="20">
        <v>281514.83</v>
      </c>
      <c r="U23" s="20" t="s">
        <v>361</v>
      </c>
      <c r="V23" s="20" t="s">
        <v>89</v>
      </c>
      <c r="W23" s="55" t="s">
        <v>372</v>
      </c>
      <c r="X23" s="20">
        <v>0.47242499999999998</v>
      </c>
      <c r="Y23" s="20">
        <f t="shared" si="2"/>
        <v>47.2425</v>
      </c>
      <c r="Z23" s="46">
        <v>5</v>
      </c>
      <c r="AA23" s="20">
        <v>50</v>
      </c>
      <c r="AB23" s="20"/>
      <c r="AC23" s="20">
        <v>14.817299999999999</v>
      </c>
      <c r="AD23" s="20">
        <v>9.2807999999999993</v>
      </c>
      <c r="AE23" s="20">
        <v>4.9160000000000004</v>
      </c>
      <c r="AF23" s="20">
        <v>10.5045</v>
      </c>
      <c r="AG23" s="20">
        <v>19.199000000000002</v>
      </c>
      <c r="AH23" s="20">
        <v>16.608000000000001</v>
      </c>
      <c r="AI23" s="20">
        <v>6.9400000000000003E-2</v>
      </c>
      <c r="AJ23" s="20">
        <v>19.863099999999999</v>
      </c>
      <c r="AK23" s="20">
        <v>23.088200000000001</v>
      </c>
      <c r="AL23" s="20">
        <v>17.942499999999999</v>
      </c>
      <c r="AM23" s="20">
        <v>2.0962000000000001</v>
      </c>
      <c r="AN23" s="20">
        <v>5.7565</v>
      </c>
      <c r="AO23" s="20">
        <v>1.8953</v>
      </c>
      <c r="AP23" s="20">
        <f t="shared" si="3"/>
        <v>14817.3</v>
      </c>
      <c r="AQ23" s="20">
        <f t="shared" si="3"/>
        <v>9280.7999999999993</v>
      </c>
      <c r="AR23" s="20">
        <f t="shared" si="3"/>
        <v>4916</v>
      </c>
      <c r="AS23" s="20">
        <f t="shared" si="3"/>
        <v>10504.5</v>
      </c>
      <c r="AT23" s="20">
        <f t="shared" si="3"/>
        <v>19199</v>
      </c>
      <c r="AU23" s="20">
        <f t="shared" si="3"/>
        <v>16608</v>
      </c>
      <c r="AV23" s="49">
        <f t="shared" si="3"/>
        <v>69.400000000000006</v>
      </c>
      <c r="AW23" s="20">
        <f t="shared" si="3"/>
        <v>19863.099999999999</v>
      </c>
      <c r="AX23" s="20">
        <f t="shared" si="3"/>
        <v>23088.2</v>
      </c>
      <c r="AY23" s="20">
        <f t="shared" si="3"/>
        <v>17942.5</v>
      </c>
      <c r="AZ23" s="20">
        <f t="shared" si="3"/>
        <v>2096.2000000000003</v>
      </c>
      <c r="BA23" s="20">
        <f t="shared" si="3"/>
        <v>5756.5</v>
      </c>
      <c r="BB23" s="20">
        <f t="shared" si="3"/>
        <v>1895.3</v>
      </c>
      <c r="BC23" s="20" t="s">
        <v>443</v>
      </c>
      <c r="BD23" s="49">
        <v>50</v>
      </c>
      <c r="BE23" s="47"/>
      <c r="BF23" s="47">
        <f t="shared" si="4"/>
        <v>1.6044499999999999</v>
      </c>
      <c r="BG23" s="81">
        <v>1</v>
      </c>
      <c r="BH23" s="81"/>
      <c r="BI23" s="47">
        <f>BF23*BG23</f>
        <v>1.6044499999999999</v>
      </c>
      <c r="BJ23" s="135">
        <v>0.9</v>
      </c>
      <c r="BK23" s="47">
        <f>BI23*BJ23</f>
        <v>1.444005</v>
      </c>
      <c r="BL23" s="47" t="s">
        <v>648</v>
      </c>
      <c r="BM23" s="81">
        <v>1</v>
      </c>
      <c r="BN23" s="47">
        <f>BK23*BM23</f>
        <v>1.444005</v>
      </c>
      <c r="BO23" s="47">
        <f>BD23</f>
        <v>50</v>
      </c>
      <c r="BP23" s="47"/>
      <c r="BQ23" s="47">
        <f>BF23*BG23*BJ23*BM23*BO23</f>
        <v>72.200249999999997</v>
      </c>
      <c r="BR23" s="142">
        <v>80</v>
      </c>
      <c r="BS23" s="142"/>
      <c r="BT23" s="142"/>
      <c r="BU23" s="142"/>
      <c r="BV23" s="143" t="s">
        <v>1253</v>
      </c>
      <c r="BW23" s="20">
        <v>2.8161</v>
      </c>
      <c r="BX23" s="20">
        <v>0.79759999999999998</v>
      </c>
      <c r="BY23" s="20">
        <v>12.461</v>
      </c>
      <c r="BZ23" s="20">
        <v>4.6486000000000001</v>
      </c>
      <c r="CA23" s="20">
        <f t="shared" si="5"/>
        <v>0.79759999999999998</v>
      </c>
      <c r="CB23" s="20"/>
      <c r="CC23" s="20">
        <f t="shared" si="6"/>
        <v>2816.1</v>
      </c>
      <c r="CD23" s="20">
        <f t="shared" si="6"/>
        <v>797.6</v>
      </c>
      <c r="CE23" s="20">
        <f t="shared" si="6"/>
        <v>12461</v>
      </c>
      <c r="CF23" s="20">
        <f t="shared" si="6"/>
        <v>4648.6000000000004</v>
      </c>
      <c r="CG23" s="48">
        <f t="shared" si="7"/>
        <v>797.6</v>
      </c>
      <c r="CH23" s="48">
        <v>2</v>
      </c>
      <c r="CI23" s="20" t="s">
        <v>360</v>
      </c>
      <c r="CJ23" s="20" t="s">
        <v>360</v>
      </c>
    </row>
    <row r="24" spans="1:88" ht="78.75" hidden="1" x14ac:dyDescent="0.2">
      <c r="A24" s="20" t="s">
        <v>16</v>
      </c>
      <c r="B24" s="20" t="s">
        <v>446</v>
      </c>
      <c r="C24" s="20"/>
      <c r="D24" s="20">
        <v>1165</v>
      </c>
      <c r="E24" s="20" t="s">
        <v>356</v>
      </c>
      <c r="F24" s="139" t="s">
        <v>94</v>
      </c>
      <c r="G24" s="20" t="s">
        <v>95</v>
      </c>
      <c r="H24" s="20" t="s">
        <v>96</v>
      </c>
      <c r="I24" s="20" t="s">
        <v>81</v>
      </c>
      <c r="J24" s="20" t="s">
        <v>1270</v>
      </c>
      <c r="K24" s="20"/>
      <c r="L24" s="20" t="s">
        <v>360</v>
      </c>
      <c r="M24" s="20" t="s">
        <v>360</v>
      </c>
      <c r="N24" s="20" t="s">
        <v>359</v>
      </c>
      <c r="O24" s="20">
        <v>3.4181400000000002</v>
      </c>
      <c r="P24" s="20">
        <v>15</v>
      </c>
      <c r="Q24" s="20" t="s">
        <v>360</v>
      </c>
      <c r="R24" s="20"/>
      <c r="S24" s="20">
        <v>481326.27</v>
      </c>
      <c r="T24" s="20">
        <v>282839.21999999997</v>
      </c>
      <c r="U24" s="20" t="s">
        <v>361</v>
      </c>
      <c r="V24" s="20" t="s">
        <v>97</v>
      </c>
      <c r="W24" s="48" t="s">
        <v>372</v>
      </c>
      <c r="X24" s="20">
        <v>0.83243299999999998</v>
      </c>
      <c r="Y24" s="20">
        <f t="shared" si="2"/>
        <v>83.243300000000005</v>
      </c>
      <c r="Z24" s="52">
        <v>0</v>
      </c>
      <c r="AA24" s="20">
        <v>50</v>
      </c>
      <c r="AB24" s="20"/>
      <c r="AC24" s="20">
        <v>16.174700000000001</v>
      </c>
      <c r="AD24" s="20">
        <v>8.4604999999999997</v>
      </c>
      <c r="AE24" s="20">
        <v>5.9188000000000001</v>
      </c>
      <c r="AF24" s="20">
        <v>11.596299999999999</v>
      </c>
      <c r="AG24" s="20">
        <v>20.335599999999999</v>
      </c>
      <c r="AH24" s="20">
        <v>17.726400000000002</v>
      </c>
      <c r="AI24" s="20">
        <v>1.3885000000000001</v>
      </c>
      <c r="AJ24" s="20">
        <v>20.7133</v>
      </c>
      <c r="AK24" s="20">
        <v>22.934999999999999</v>
      </c>
      <c r="AL24" s="20">
        <v>18.444700000000001</v>
      </c>
      <c r="AM24" s="20">
        <v>0.87450000000000006</v>
      </c>
      <c r="AN24" s="20">
        <v>6.8514999999999997</v>
      </c>
      <c r="AO24" s="20">
        <v>0.67310000000000003</v>
      </c>
      <c r="AP24" s="20">
        <f t="shared" si="3"/>
        <v>16174.7</v>
      </c>
      <c r="AQ24" s="20">
        <f t="shared" si="3"/>
        <v>8460.5</v>
      </c>
      <c r="AR24" s="20">
        <f t="shared" si="3"/>
        <v>5918.8</v>
      </c>
      <c r="AS24" s="20">
        <f t="shared" si="3"/>
        <v>11596.3</v>
      </c>
      <c r="AT24" s="20">
        <f t="shared" si="3"/>
        <v>20335.599999999999</v>
      </c>
      <c r="AU24" s="20">
        <f t="shared" si="3"/>
        <v>17726.400000000001</v>
      </c>
      <c r="AV24" s="20">
        <f t="shared" si="3"/>
        <v>1388.5</v>
      </c>
      <c r="AW24" s="20">
        <f t="shared" si="3"/>
        <v>20713.3</v>
      </c>
      <c r="AX24" s="20">
        <f t="shared" si="3"/>
        <v>22935</v>
      </c>
      <c r="AY24" s="20">
        <f t="shared" si="3"/>
        <v>18444.7</v>
      </c>
      <c r="AZ24" s="20">
        <f t="shared" si="3"/>
        <v>874.5</v>
      </c>
      <c r="BA24" s="20">
        <f t="shared" si="3"/>
        <v>6851.5</v>
      </c>
      <c r="BB24" s="49">
        <f t="shared" si="3"/>
        <v>673.1</v>
      </c>
      <c r="BC24" s="20" t="s">
        <v>420</v>
      </c>
      <c r="BD24" s="49">
        <v>50</v>
      </c>
      <c r="BE24" s="47"/>
      <c r="BF24" s="47">
        <f t="shared" si="4"/>
        <v>3.4181400000000002</v>
      </c>
      <c r="BG24" s="168">
        <v>0.3</v>
      </c>
      <c r="BH24" s="169" t="s">
        <v>1518</v>
      </c>
      <c r="BI24" s="47">
        <f>BF24*BG24</f>
        <v>1.025442</v>
      </c>
      <c r="BJ24" s="81">
        <v>0.9</v>
      </c>
      <c r="BK24" s="47">
        <f>BI24*BJ24</f>
        <v>0.92289779999999999</v>
      </c>
      <c r="BL24" s="47" t="s">
        <v>648</v>
      </c>
      <c r="BM24" s="81">
        <v>1</v>
      </c>
      <c r="BN24" s="47">
        <f>BK24*BM24</f>
        <v>0.92289779999999999</v>
      </c>
      <c r="BO24" s="47">
        <f>BD24</f>
        <v>50</v>
      </c>
      <c r="BP24" s="47"/>
      <c r="BQ24" s="47">
        <f>BF24*BG24*BJ24*BM24*BO24</f>
        <v>46.144889999999997</v>
      </c>
      <c r="BR24" s="138">
        <f>BQ24</f>
        <v>46.144889999999997</v>
      </c>
      <c r="BS24" s="138"/>
      <c r="BT24" s="138"/>
      <c r="BU24" s="138"/>
      <c r="BV24" s="138" t="s">
        <v>1259</v>
      </c>
      <c r="BW24" s="20">
        <v>1.593</v>
      </c>
      <c r="BX24" s="20">
        <v>2.1183000000000001</v>
      </c>
      <c r="BY24" s="20">
        <v>12.6487</v>
      </c>
      <c r="BZ24" s="20">
        <v>4.9509999999999996</v>
      </c>
      <c r="CA24" s="46">
        <f t="shared" si="5"/>
        <v>1.593</v>
      </c>
      <c r="CB24" s="46" t="s">
        <v>360</v>
      </c>
      <c r="CC24" s="20">
        <f t="shared" si="6"/>
        <v>1593</v>
      </c>
      <c r="CD24" s="20">
        <f t="shared" si="6"/>
        <v>2118.3000000000002</v>
      </c>
      <c r="CE24" s="20">
        <f t="shared" si="6"/>
        <v>12648.7</v>
      </c>
      <c r="CF24" s="20">
        <f t="shared" si="6"/>
        <v>4951</v>
      </c>
      <c r="CG24" s="46">
        <f t="shared" si="7"/>
        <v>1593</v>
      </c>
      <c r="CH24" s="46">
        <v>3</v>
      </c>
      <c r="CI24" s="20" t="s">
        <v>360</v>
      </c>
      <c r="CJ24" s="20"/>
    </row>
    <row r="25" spans="1:88" hidden="1" x14ac:dyDescent="0.2">
      <c r="A25" s="20" t="s">
        <v>17</v>
      </c>
      <c r="B25" s="20" t="s">
        <v>447</v>
      </c>
      <c r="C25" s="20"/>
      <c r="D25" s="20">
        <v>2185</v>
      </c>
      <c r="E25" s="20" t="s">
        <v>356</v>
      </c>
      <c r="F25" s="139" t="s">
        <v>98</v>
      </c>
      <c r="G25" s="20" t="s">
        <v>448</v>
      </c>
      <c r="H25" s="20" t="s">
        <v>99</v>
      </c>
      <c r="I25" s="20" t="s">
        <v>81</v>
      </c>
      <c r="J25" s="20" t="s">
        <v>282</v>
      </c>
      <c r="K25" s="20">
        <v>69</v>
      </c>
      <c r="L25" s="20" t="s">
        <v>1270</v>
      </c>
      <c r="M25" s="20" t="s">
        <v>1253</v>
      </c>
      <c r="N25" s="20" t="s">
        <v>359</v>
      </c>
      <c r="O25" s="20">
        <v>1.1938899999999999</v>
      </c>
      <c r="P25" s="20">
        <v>17</v>
      </c>
      <c r="Q25" s="20" t="s">
        <v>360</v>
      </c>
      <c r="R25" s="20"/>
      <c r="S25" s="20">
        <v>489519.82</v>
      </c>
      <c r="T25" s="20">
        <v>273939.83</v>
      </c>
      <c r="U25" s="20" t="s">
        <v>361</v>
      </c>
      <c r="V25" s="20" t="s">
        <v>100</v>
      </c>
      <c r="W25" s="55" t="s">
        <v>372</v>
      </c>
      <c r="X25" s="20"/>
      <c r="Y25" s="20">
        <f t="shared" si="2"/>
        <v>0</v>
      </c>
      <c r="Z25" s="46">
        <v>5</v>
      </c>
      <c r="AA25" s="20">
        <v>50</v>
      </c>
      <c r="AB25" s="20"/>
      <c r="AC25" s="20">
        <v>5.5544000000000002</v>
      </c>
      <c r="AD25" s="20">
        <v>14.279500000000001</v>
      </c>
      <c r="AE25" s="20">
        <v>4.3659999999999997</v>
      </c>
      <c r="AF25" s="20">
        <v>0.753</v>
      </c>
      <c r="AG25" s="20">
        <v>8.3239999999999998</v>
      </c>
      <c r="AH25" s="20">
        <v>5.7706999999999997</v>
      </c>
      <c r="AI25" s="20">
        <v>10.415100000000001</v>
      </c>
      <c r="AJ25" s="20">
        <v>10.038600000000001</v>
      </c>
      <c r="AK25" s="20">
        <v>20.0716</v>
      </c>
      <c r="AL25" s="20">
        <v>10.920999999999999</v>
      </c>
      <c r="AM25" s="20">
        <v>12.9771</v>
      </c>
      <c r="AN25" s="20">
        <v>5.0721999999999996</v>
      </c>
      <c r="AO25" s="20">
        <v>0.35849999999999999</v>
      </c>
      <c r="AP25" s="20">
        <f t="shared" si="3"/>
        <v>5554.4000000000005</v>
      </c>
      <c r="AQ25" s="20">
        <f t="shared" si="3"/>
        <v>14279.5</v>
      </c>
      <c r="AR25" s="20">
        <f t="shared" si="3"/>
        <v>4366</v>
      </c>
      <c r="AS25" s="49">
        <f t="shared" si="3"/>
        <v>753</v>
      </c>
      <c r="AT25" s="20">
        <f t="shared" si="3"/>
        <v>8324</v>
      </c>
      <c r="AU25" s="20">
        <f t="shared" si="3"/>
        <v>5770.7</v>
      </c>
      <c r="AV25" s="20">
        <f t="shared" si="3"/>
        <v>10415.1</v>
      </c>
      <c r="AW25" s="20">
        <f t="shared" si="3"/>
        <v>10038.6</v>
      </c>
      <c r="AX25" s="20">
        <f t="shared" si="3"/>
        <v>20071.599999999999</v>
      </c>
      <c r="AY25" s="20">
        <f t="shared" si="3"/>
        <v>10921</v>
      </c>
      <c r="AZ25" s="20">
        <f t="shared" si="3"/>
        <v>12977.1</v>
      </c>
      <c r="BA25" s="20">
        <f t="shared" si="3"/>
        <v>5072.2</v>
      </c>
      <c r="BB25" s="20">
        <f t="shared" si="3"/>
        <v>358.5</v>
      </c>
      <c r="BC25" s="20" t="s">
        <v>449</v>
      </c>
      <c r="BD25" s="49">
        <v>50</v>
      </c>
      <c r="BE25" s="47"/>
      <c r="BF25" s="47">
        <f t="shared" si="4"/>
        <v>1.1938899999999999</v>
      </c>
      <c r="BG25" s="47"/>
      <c r="BH25" s="47"/>
      <c r="BI25" s="47"/>
      <c r="BJ25" s="47"/>
      <c r="BK25" s="47"/>
      <c r="BL25" s="47"/>
      <c r="BM25" s="47"/>
      <c r="BN25" s="47"/>
      <c r="BO25" s="47" t="s">
        <v>1252</v>
      </c>
      <c r="BP25" s="47"/>
      <c r="BQ25" s="47"/>
      <c r="BR25" s="143">
        <v>69</v>
      </c>
      <c r="BS25" s="143"/>
      <c r="BT25" s="143"/>
      <c r="BU25" s="143"/>
      <c r="BV25" s="143" t="s">
        <v>1253</v>
      </c>
      <c r="BW25" s="20">
        <v>0.97099999999999997</v>
      </c>
      <c r="BX25" s="20">
        <v>1.9348000000000001</v>
      </c>
      <c r="BY25" s="20">
        <v>8.3477999999999994</v>
      </c>
      <c r="BZ25" s="20">
        <v>1.1523000000000001</v>
      </c>
      <c r="CA25" s="20">
        <f t="shared" si="5"/>
        <v>0.97099999999999997</v>
      </c>
      <c r="CB25" s="20"/>
      <c r="CC25" s="20">
        <f t="shared" si="6"/>
        <v>971</v>
      </c>
      <c r="CD25" s="20">
        <f t="shared" si="6"/>
        <v>1934.8000000000002</v>
      </c>
      <c r="CE25" s="20">
        <f t="shared" si="6"/>
        <v>8347.7999999999993</v>
      </c>
      <c r="CF25" s="20">
        <f t="shared" si="6"/>
        <v>1152.3000000000002</v>
      </c>
      <c r="CG25" s="48">
        <f t="shared" si="7"/>
        <v>971</v>
      </c>
      <c r="CH25" s="48">
        <v>2</v>
      </c>
      <c r="CI25" s="20" t="s">
        <v>360</v>
      </c>
      <c r="CJ25" s="20" t="s">
        <v>360</v>
      </c>
    </row>
    <row r="26" spans="1:88" ht="101.25" hidden="1" x14ac:dyDescent="0.2">
      <c r="A26" s="20" t="s">
        <v>18</v>
      </c>
      <c r="B26" s="20" t="s">
        <v>450</v>
      </c>
      <c r="C26" s="20"/>
      <c r="D26" s="20"/>
      <c r="E26" s="20" t="s">
        <v>356</v>
      </c>
      <c r="F26" s="139" t="s">
        <v>451</v>
      </c>
      <c r="G26" s="20" t="s">
        <v>452</v>
      </c>
      <c r="H26" s="20" t="s">
        <v>453</v>
      </c>
      <c r="I26" s="20" t="s">
        <v>81</v>
      </c>
      <c r="J26" s="20" t="s">
        <v>1270</v>
      </c>
      <c r="K26" s="20"/>
      <c r="L26" s="20" t="s">
        <v>360</v>
      </c>
      <c r="M26" s="20" t="s">
        <v>1231</v>
      </c>
      <c r="N26" s="20" t="s">
        <v>371</v>
      </c>
      <c r="O26" s="20">
        <v>0.39340000000000003</v>
      </c>
      <c r="P26" s="20">
        <v>24</v>
      </c>
      <c r="Q26" s="20" t="s">
        <v>360</v>
      </c>
      <c r="R26" s="20"/>
      <c r="S26" s="20">
        <v>481657.55</v>
      </c>
      <c r="T26" s="20">
        <v>281572.78999999998</v>
      </c>
      <c r="U26" s="20" t="s">
        <v>361</v>
      </c>
      <c r="V26" s="20" t="s">
        <v>104</v>
      </c>
      <c r="W26" s="48" t="s">
        <v>372</v>
      </c>
      <c r="X26" s="20">
        <v>4.0568399999999999E-3</v>
      </c>
      <c r="Y26" s="20">
        <f t="shared" si="2"/>
        <v>0.40568399999999999</v>
      </c>
      <c r="Z26" s="46">
        <v>5</v>
      </c>
      <c r="AA26" s="20">
        <v>50</v>
      </c>
      <c r="AB26" s="20"/>
      <c r="AC26" s="20">
        <v>14.905799999999999</v>
      </c>
      <c r="AD26" s="20">
        <v>9.2527000000000008</v>
      </c>
      <c r="AE26" s="20">
        <v>4.9810999999999996</v>
      </c>
      <c r="AF26" s="20">
        <v>10.5779</v>
      </c>
      <c r="AG26" s="20">
        <v>19.2761</v>
      </c>
      <c r="AH26" s="20">
        <v>16.683800000000002</v>
      </c>
      <c r="AI26" s="20">
        <v>0.16139999999999999</v>
      </c>
      <c r="AJ26" s="20">
        <v>19.923999999999999</v>
      </c>
      <c r="AK26" s="20">
        <v>23.094999999999999</v>
      </c>
      <c r="AL26" s="20">
        <v>17.9848</v>
      </c>
      <c r="AM26" s="20">
        <v>2.1175000000000002</v>
      </c>
      <c r="AN26" s="20">
        <v>5.8285</v>
      </c>
      <c r="AO26" s="20">
        <v>1.8748</v>
      </c>
      <c r="AP26" s="20">
        <f t="shared" si="3"/>
        <v>14905.8</v>
      </c>
      <c r="AQ26" s="20">
        <f t="shared" si="3"/>
        <v>9252.7000000000007</v>
      </c>
      <c r="AR26" s="20">
        <f t="shared" si="3"/>
        <v>4981.0999999999995</v>
      </c>
      <c r="AS26" s="20">
        <f t="shared" si="3"/>
        <v>10577.9</v>
      </c>
      <c r="AT26" s="20">
        <f t="shared" si="3"/>
        <v>19276.099999999999</v>
      </c>
      <c r="AU26" s="20">
        <f t="shared" si="3"/>
        <v>16683.800000000003</v>
      </c>
      <c r="AV26" s="49">
        <f t="shared" si="3"/>
        <v>161.39999999999998</v>
      </c>
      <c r="AW26" s="20">
        <f t="shared" si="3"/>
        <v>19924</v>
      </c>
      <c r="AX26" s="20">
        <f t="shared" si="3"/>
        <v>23095</v>
      </c>
      <c r="AY26" s="20">
        <f t="shared" si="3"/>
        <v>17984.8</v>
      </c>
      <c r="AZ26" s="20">
        <f t="shared" si="3"/>
        <v>2117.5</v>
      </c>
      <c r="BA26" s="20">
        <f t="shared" si="3"/>
        <v>5828.5</v>
      </c>
      <c r="BB26" s="20">
        <f t="shared" si="3"/>
        <v>1874.8</v>
      </c>
      <c r="BC26" s="20" t="s">
        <v>454</v>
      </c>
      <c r="BD26" s="49">
        <v>50</v>
      </c>
      <c r="BE26" s="47"/>
      <c r="BF26" s="47">
        <f t="shared" si="4"/>
        <v>0.39340000000000003</v>
      </c>
      <c r="BG26" s="168">
        <v>0.8</v>
      </c>
      <c r="BH26" s="169" t="s">
        <v>1529</v>
      </c>
      <c r="BI26" s="47">
        <f>BF26*BG26</f>
        <v>0.31472000000000006</v>
      </c>
      <c r="BJ26" s="81">
        <v>1</v>
      </c>
      <c r="BK26" s="47">
        <f>BI26*BJ26</f>
        <v>0.31472000000000006</v>
      </c>
      <c r="BL26" s="47" t="s">
        <v>648</v>
      </c>
      <c r="BM26" s="81">
        <v>1</v>
      </c>
      <c r="BN26" s="47">
        <f>BK26*BM26</f>
        <v>0.31472000000000006</v>
      </c>
      <c r="BO26" s="47">
        <f>BD26</f>
        <v>50</v>
      </c>
      <c r="BP26" s="47"/>
      <c r="BQ26" s="47">
        <f>BF26*BG26*BJ26*BM26*BO26</f>
        <v>15.736000000000002</v>
      </c>
      <c r="BR26" s="138">
        <f>BQ26</f>
        <v>15.736000000000002</v>
      </c>
      <c r="BS26" s="163" t="s">
        <v>1506</v>
      </c>
      <c r="BT26" s="138" t="s">
        <v>1270</v>
      </c>
      <c r="BU26" s="164" t="s">
        <v>1507</v>
      </c>
      <c r="BV26" s="138" t="s">
        <v>1259</v>
      </c>
      <c r="BW26" s="20">
        <v>2.831</v>
      </c>
      <c r="BX26" s="20">
        <v>0.88870000000000005</v>
      </c>
      <c r="BY26" s="20">
        <v>12.555099999999999</v>
      </c>
      <c r="BZ26" s="20">
        <v>4.6718999999999999</v>
      </c>
      <c r="CA26" s="20">
        <f t="shared" si="5"/>
        <v>0.88870000000000005</v>
      </c>
      <c r="CB26" s="20"/>
      <c r="CC26" s="20">
        <f t="shared" si="6"/>
        <v>2831</v>
      </c>
      <c r="CD26" s="20">
        <f t="shared" si="6"/>
        <v>888.7</v>
      </c>
      <c r="CE26" s="20">
        <f t="shared" si="6"/>
        <v>12555.1</v>
      </c>
      <c r="CF26" s="20">
        <f t="shared" si="6"/>
        <v>4671.8999999999996</v>
      </c>
      <c r="CG26" s="48">
        <f t="shared" si="7"/>
        <v>888.7</v>
      </c>
      <c r="CH26" s="48">
        <v>2</v>
      </c>
      <c r="CI26" s="20" t="s">
        <v>360</v>
      </c>
      <c r="CJ26" s="20"/>
    </row>
    <row r="27" spans="1:88" hidden="1" x14ac:dyDescent="0.2">
      <c r="A27" s="20" t="s">
        <v>19</v>
      </c>
      <c r="B27" s="20" t="s">
        <v>455</v>
      </c>
      <c r="C27" s="20">
        <v>37</v>
      </c>
      <c r="D27" s="20"/>
      <c r="E27" s="20" t="s">
        <v>356</v>
      </c>
      <c r="F27" s="139" t="s">
        <v>1278</v>
      </c>
      <c r="G27" s="20" t="s">
        <v>1279</v>
      </c>
      <c r="H27" s="20" t="s">
        <v>81</v>
      </c>
      <c r="I27" s="20" t="s">
        <v>81</v>
      </c>
      <c r="J27" s="20" t="s">
        <v>1272</v>
      </c>
      <c r="K27" s="20">
        <v>18</v>
      </c>
      <c r="L27" s="20" t="s">
        <v>1270</v>
      </c>
      <c r="M27" s="20" t="s">
        <v>1253</v>
      </c>
      <c r="N27" s="20" t="s">
        <v>371</v>
      </c>
      <c r="O27" s="20">
        <v>0.35975200000000002</v>
      </c>
      <c r="P27" s="20">
        <v>25</v>
      </c>
      <c r="Q27" s="20" t="s">
        <v>360</v>
      </c>
      <c r="R27" s="20"/>
      <c r="S27" s="20">
        <v>486346.69</v>
      </c>
      <c r="T27" s="20">
        <v>278328.44</v>
      </c>
      <c r="U27" s="20" t="s">
        <v>361</v>
      </c>
      <c r="V27" s="20" t="s">
        <v>105</v>
      </c>
      <c r="W27" s="46" t="s">
        <v>362</v>
      </c>
      <c r="X27" s="20">
        <v>0</v>
      </c>
      <c r="Y27" s="20">
        <f t="shared" si="2"/>
        <v>0</v>
      </c>
      <c r="Z27" s="46">
        <v>5</v>
      </c>
      <c r="AA27" s="20">
        <v>50</v>
      </c>
      <c r="AB27" s="20"/>
      <c r="AC27" s="20">
        <v>10.185600000000001</v>
      </c>
      <c r="AD27" s="20">
        <v>10.102399999999999</v>
      </c>
      <c r="AE27" s="20">
        <v>0</v>
      </c>
      <c r="AF27" s="20">
        <v>4.9226000000000001</v>
      </c>
      <c r="AG27" s="20">
        <v>13.6655</v>
      </c>
      <c r="AH27" s="20">
        <v>11.0533</v>
      </c>
      <c r="AI27" s="20">
        <v>5.2836999999999996</v>
      </c>
      <c r="AJ27" s="20">
        <v>14.339499999999999</v>
      </c>
      <c r="AK27" s="20">
        <v>19.991700000000002</v>
      </c>
      <c r="AL27" s="20">
        <v>13.0817</v>
      </c>
      <c r="AM27" s="20">
        <v>7.6561000000000003</v>
      </c>
      <c r="AN27" s="20">
        <v>0.26529999999999998</v>
      </c>
      <c r="AO27" s="20">
        <v>6.7400000000000002E-2</v>
      </c>
      <c r="AP27" s="20">
        <f t="shared" si="3"/>
        <v>10185.6</v>
      </c>
      <c r="AQ27" s="20">
        <f t="shared" si="3"/>
        <v>10102.4</v>
      </c>
      <c r="AR27" s="46">
        <f t="shared" si="3"/>
        <v>0</v>
      </c>
      <c r="AS27" s="20">
        <f t="shared" si="3"/>
        <v>4922.6000000000004</v>
      </c>
      <c r="AT27" s="20">
        <f t="shared" si="3"/>
        <v>13665.5</v>
      </c>
      <c r="AU27" s="20">
        <f t="shared" si="3"/>
        <v>11053.3</v>
      </c>
      <c r="AV27" s="20">
        <f t="shared" si="3"/>
        <v>5283.7</v>
      </c>
      <c r="AW27" s="20">
        <f t="shared" si="3"/>
        <v>14339.5</v>
      </c>
      <c r="AX27" s="20">
        <f t="shared" si="3"/>
        <v>19991.7</v>
      </c>
      <c r="AY27" s="20">
        <f t="shared" si="3"/>
        <v>13081.699999999999</v>
      </c>
      <c r="AZ27" s="20">
        <f t="shared" si="3"/>
        <v>7656.1</v>
      </c>
      <c r="BA27" s="20">
        <f t="shared" si="3"/>
        <v>265.29999999999995</v>
      </c>
      <c r="BB27" s="20">
        <f t="shared" si="3"/>
        <v>67.400000000000006</v>
      </c>
      <c r="BC27" s="20" t="s">
        <v>456</v>
      </c>
      <c r="BD27" s="51">
        <v>70</v>
      </c>
      <c r="BE27" s="53"/>
      <c r="BF27" s="47">
        <f t="shared" si="4"/>
        <v>0.35975200000000002</v>
      </c>
      <c r="BG27" s="47"/>
      <c r="BH27" s="47"/>
      <c r="BI27" s="53"/>
      <c r="BJ27" s="53"/>
      <c r="BK27" s="53"/>
      <c r="BL27" s="53"/>
      <c r="BM27" s="53"/>
      <c r="BN27" s="53"/>
      <c r="BO27" s="47" t="s">
        <v>1252</v>
      </c>
      <c r="BP27" s="53"/>
      <c r="BQ27" s="53"/>
      <c r="BR27" s="146">
        <v>18</v>
      </c>
      <c r="BS27" s="146"/>
      <c r="BT27" s="146"/>
      <c r="BU27" s="146"/>
      <c r="BV27" s="143" t="s">
        <v>1253</v>
      </c>
      <c r="BW27" s="20">
        <v>0.72819999999999996</v>
      </c>
      <c r="BX27" s="20">
        <v>1.1088</v>
      </c>
      <c r="BY27" s="20">
        <v>9.9970999999999997</v>
      </c>
      <c r="BZ27" s="20">
        <v>2.5427</v>
      </c>
      <c r="CA27" s="20">
        <f t="shared" si="5"/>
        <v>0.72819999999999996</v>
      </c>
      <c r="CB27" s="20"/>
      <c r="CC27" s="20">
        <f t="shared" si="6"/>
        <v>728.19999999999993</v>
      </c>
      <c r="CD27" s="20">
        <f t="shared" si="6"/>
        <v>1108.8</v>
      </c>
      <c r="CE27" s="20">
        <f t="shared" si="6"/>
        <v>9997.1</v>
      </c>
      <c r="CF27" s="20">
        <f t="shared" si="6"/>
        <v>2542.6999999999998</v>
      </c>
      <c r="CG27" s="48">
        <f t="shared" si="7"/>
        <v>728.19999999999993</v>
      </c>
      <c r="CH27" s="48">
        <v>2</v>
      </c>
      <c r="CI27" s="20" t="s">
        <v>360</v>
      </c>
      <c r="CJ27" s="20" t="s">
        <v>360</v>
      </c>
    </row>
    <row r="28" spans="1:88" hidden="1" x14ac:dyDescent="0.2">
      <c r="A28" s="20" t="s">
        <v>20</v>
      </c>
      <c r="B28" s="20" t="s">
        <v>457</v>
      </c>
      <c r="C28" s="20">
        <v>41</v>
      </c>
      <c r="D28" s="20"/>
      <c r="E28" s="20" t="s">
        <v>356</v>
      </c>
      <c r="F28" s="139" t="s">
        <v>1276</v>
      </c>
      <c r="G28" s="20" t="s">
        <v>1277</v>
      </c>
      <c r="H28" s="20" t="s">
        <v>81</v>
      </c>
      <c r="I28" s="20" t="s">
        <v>81</v>
      </c>
      <c r="J28" s="20" t="s">
        <v>1273</v>
      </c>
      <c r="K28" s="20">
        <v>120</v>
      </c>
      <c r="L28" s="20" t="s">
        <v>1270</v>
      </c>
      <c r="M28" s="20" t="s">
        <v>1253</v>
      </c>
      <c r="N28" s="20" t="s">
        <v>371</v>
      </c>
      <c r="O28" s="20">
        <v>1.3367899999999999</v>
      </c>
      <c r="P28" s="20">
        <v>29</v>
      </c>
      <c r="Q28" s="20" t="s">
        <v>360</v>
      </c>
      <c r="R28" s="20"/>
      <c r="S28" s="20">
        <v>486299.13</v>
      </c>
      <c r="T28" s="20">
        <v>278720.7</v>
      </c>
      <c r="U28" s="20" t="s">
        <v>361</v>
      </c>
      <c r="V28" s="20" t="s">
        <v>108</v>
      </c>
      <c r="W28" s="46" t="s">
        <v>362</v>
      </c>
      <c r="X28" s="20"/>
      <c r="Y28" s="20">
        <f t="shared" si="2"/>
        <v>0</v>
      </c>
      <c r="Z28" s="46">
        <v>5</v>
      </c>
      <c r="AA28" s="20">
        <v>50</v>
      </c>
      <c r="AB28" s="20"/>
      <c r="AC28" s="20">
        <v>10.555999999999999</v>
      </c>
      <c r="AD28" s="20">
        <v>9.7138000000000009</v>
      </c>
      <c r="AE28" s="20">
        <v>0</v>
      </c>
      <c r="AF28" s="20">
        <v>5.2074999999999996</v>
      </c>
      <c r="AG28" s="20">
        <v>13.962</v>
      </c>
      <c r="AH28" s="20">
        <v>11.3437</v>
      </c>
      <c r="AI28" s="20">
        <v>5.0016999999999996</v>
      </c>
      <c r="AJ28" s="20">
        <v>14.4998</v>
      </c>
      <c r="AK28" s="20">
        <v>19.8186</v>
      </c>
      <c r="AL28" s="20">
        <v>13.0764</v>
      </c>
      <c r="AM28" s="20">
        <v>7.3094000000000001</v>
      </c>
      <c r="AN28" s="20">
        <v>0.63100000000000001</v>
      </c>
      <c r="AO28" s="20">
        <v>0.14510000000000001</v>
      </c>
      <c r="AP28" s="20">
        <f t="shared" si="3"/>
        <v>10556</v>
      </c>
      <c r="AQ28" s="20">
        <f t="shared" si="3"/>
        <v>9713.8000000000011</v>
      </c>
      <c r="AR28" s="46">
        <f t="shared" si="3"/>
        <v>0</v>
      </c>
      <c r="AS28" s="20">
        <f t="shared" si="3"/>
        <v>5207.5</v>
      </c>
      <c r="AT28" s="20">
        <f t="shared" si="3"/>
        <v>13962</v>
      </c>
      <c r="AU28" s="20">
        <f t="shared" si="3"/>
        <v>11343.7</v>
      </c>
      <c r="AV28" s="20">
        <f t="shared" si="3"/>
        <v>5001.7</v>
      </c>
      <c r="AW28" s="20">
        <f t="shared" si="3"/>
        <v>14499.800000000001</v>
      </c>
      <c r="AX28" s="20">
        <f t="shared" si="3"/>
        <v>19818.599999999999</v>
      </c>
      <c r="AY28" s="20">
        <f t="shared" si="3"/>
        <v>13076.4</v>
      </c>
      <c r="AZ28" s="20">
        <f t="shared" si="3"/>
        <v>7309.4000000000005</v>
      </c>
      <c r="BA28" s="20">
        <f t="shared" si="3"/>
        <v>631</v>
      </c>
      <c r="BB28" s="20">
        <f t="shared" si="3"/>
        <v>145.1</v>
      </c>
      <c r="BC28" s="20" t="s">
        <v>458</v>
      </c>
      <c r="BD28" s="51">
        <v>70</v>
      </c>
      <c r="BE28" s="53"/>
      <c r="BF28" s="47">
        <f t="shared" si="4"/>
        <v>1.3367899999999999</v>
      </c>
      <c r="BG28" s="47"/>
      <c r="BH28" s="47"/>
      <c r="BI28" s="53"/>
      <c r="BJ28" s="53"/>
      <c r="BK28" s="53"/>
      <c r="BL28" s="53"/>
      <c r="BM28" s="53"/>
      <c r="BN28" s="53"/>
      <c r="BO28" s="47" t="s">
        <v>1252</v>
      </c>
      <c r="BP28" s="53"/>
      <c r="BQ28" s="53"/>
      <c r="BR28" s="146">
        <v>120</v>
      </c>
      <c r="BS28" s="146"/>
      <c r="BT28" s="146"/>
      <c r="BU28" s="146"/>
      <c r="BV28" s="143" t="s">
        <v>1253</v>
      </c>
      <c r="BW28" s="20">
        <v>0.3286</v>
      </c>
      <c r="BX28" s="20">
        <v>1.0994999999999999</v>
      </c>
      <c r="BY28" s="20">
        <v>10.3055</v>
      </c>
      <c r="BZ28" s="20">
        <v>2.4701</v>
      </c>
      <c r="CA28" s="20">
        <f t="shared" si="5"/>
        <v>0.3286</v>
      </c>
      <c r="CB28" s="20"/>
      <c r="CC28" s="20">
        <f t="shared" si="6"/>
        <v>328.6</v>
      </c>
      <c r="CD28" s="20">
        <f t="shared" si="6"/>
        <v>1099.5</v>
      </c>
      <c r="CE28" s="20">
        <f t="shared" si="6"/>
        <v>10305.5</v>
      </c>
      <c r="CF28" s="20">
        <f t="shared" si="6"/>
        <v>2470.1</v>
      </c>
      <c r="CG28" s="48">
        <f t="shared" si="7"/>
        <v>328.6</v>
      </c>
      <c r="CH28" s="48">
        <v>2</v>
      </c>
      <c r="CI28" s="20" t="s">
        <v>360</v>
      </c>
      <c r="CJ28" s="20" t="s">
        <v>360</v>
      </c>
    </row>
    <row r="29" spans="1:88" ht="101.25" hidden="1" x14ac:dyDescent="0.2">
      <c r="A29" s="20" t="s">
        <v>21</v>
      </c>
      <c r="B29" s="20" t="s">
        <v>459</v>
      </c>
      <c r="C29" s="20">
        <v>282000066</v>
      </c>
      <c r="D29" s="20"/>
      <c r="E29" s="20" t="s">
        <v>356</v>
      </c>
      <c r="F29" s="139" t="s">
        <v>460</v>
      </c>
      <c r="G29" s="20" t="s">
        <v>461</v>
      </c>
      <c r="H29" s="20" t="s">
        <v>81</v>
      </c>
      <c r="I29" s="20" t="s">
        <v>81</v>
      </c>
      <c r="J29" s="20" t="s">
        <v>1270</v>
      </c>
      <c r="K29" s="20"/>
      <c r="L29" s="20" t="s">
        <v>360</v>
      </c>
      <c r="M29" s="20" t="s">
        <v>1231</v>
      </c>
      <c r="N29" s="20" t="s">
        <v>371</v>
      </c>
      <c r="O29" s="20">
        <v>0.44078000000000001</v>
      </c>
      <c r="P29" s="20">
        <v>30</v>
      </c>
      <c r="Q29" s="20" t="s">
        <v>360</v>
      </c>
      <c r="R29" s="20"/>
      <c r="S29" s="20">
        <v>486328.68</v>
      </c>
      <c r="T29" s="20">
        <v>280418.86</v>
      </c>
      <c r="U29" s="20" t="s">
        <v>361</v>
      </c>
      <c r="V29" s="20" t="s">
        <v>109</v>
      </c>
      <c r="W29" s="56" t="s">
        <v>362</v>
      </c>
      <c r="X29" s="20"/>
      <c r="Y29" s="20">
        <f t="shared" si="2"/>
        <v>0</v>
      </c>
      <c r="Z29" s="46">
        <v>5</v>
      </c>
      <c r="AA29" s="20">
        <v>50</v>
      </c>
      <c r="AB29" s="20"/>
      <c r="AC29" s="20">
        <v>12.2386</v>
      </c>
      <c r="AD29" s="20">
        <v>8.0805000000000007</v>
      </c>
      <c r="AE29" s="20">
        <v>0.98299999999999998</v>
      </c>
      <c r="AF29" s="20">
        <v>6.4654999999999996</v>
      </c>
      <c r="AG29" s="20">
        <v>15.2331</v>
      </c>
      <c r="AH29" s="20">
        <v>12.605</v>
      </c>
      <c r="AI29" s="20">
        <v>4.4983000000000004</v>
      </c>
      <c r="AJ29" s="20">
        <v>15.2597</v>
      </c>
      <c r="AK29" s="20">
        <v>19.069900000000001</v>
      </c>
      <c r="AL29" s="20">
        <v>13.198399999999999</v>
      </c>
      <c r="AM29" s="20">
        <v>6.3949999999999996</v>
      </c>
      <c r="AN29" s="20">
        <v>2.3666999999999998</v>
      </c>
      <c r="AO29" s="20">
        <v>0.23810000000000001</v>
      </c>
      <c r="AP29" s="20">
        <f t="shared" si="3"/>
        <v>12238.6</v>
      </c>
      <c r="AQ29" s="20">
        <f t="shared" si="3"/>
        <v>8080.5000000000009</v>
      </c>
      <c r="AR29" s="20">
        <f t="shared" si="3"/>
        <v>983</v>
      </c>
      <c r="AS29" s="20">
        <f t="shared" si="3"/>
        <v>6465.5</v>
      </c>
      <c r="AT29" s="20">
        <f t="shared" si="3"/>
        <v>15233.1</v>
      </c>
      <c r="AU29" s="20">
        <f t="shared" si="3"/>
        <v>12605</v>
      </c>
      <c r="AV29" s="20">
        <f t="shared" si="3"/>
        <v>4498.3</v>
      </c>
      <c r="AW29" s="20">
        <f t="shared" si="3"/>
        <v>15259.7</v>
      </c>
      <c r="AX29" s="20">
        <f t="shared" si="3"/>
        <v>19069.900000000001</v>
      </c>
      <c r="AY29" s="20">
        <f t="shared" si="3"/>
        <v>13198.4</v>
      </c>
      <c r="AZ29" s="20">
        <f t="shared" si="3"/>
        <v>6395</v>
      </c>
      <c r="BA29" s="20">
        <f t="shared" si="3"/>
        <v>2366.6999999999998</v>
      </c>
      <c r="BB29" s="49">
        <f t="shared" si="3"/>
        <v>238.1</v>
      </c>
      <c r="BC29" s="20" t="s">
        <v>462</v>
      </c>
      <c r="BD29" s="49">
        <v>50</v>
      </c>
      <c r="BE29" s="47"/>
      <c r="BF29" s="47">
        <f t="shared" si="4"/>
        <v>0.44078000000000001</v>
      </c>
      <c r="BG29" s="168">
        <v>0.65</v>
      </c>
      <c r="BH29" s="169" t="s">
        <v>1519</v>
      </c>
      <c r="BI29" s="47">
        <f>BF29*BG29</f>
        <v>0.28650700000000001</v>
      </c>
      <c r="BJ29" s="135">
        <v>0.9</v>
      </c>
      <c r="BK29" s="47">
        <f>BI29*BJ29</f>
        <v>0.25785630000000004</v>
      </c>
      <c r="BL29" s="47" t="s">
        <v>648</v>
      </c>
      <c r="BM29" s="81">
        <v>1</v>
      </c>
      <c r="BN29" s="47">
        <f>BK29*BM29</f>
        <v>0.25785630000000004</v>
      </c>
      <c r="BO29" s="170">
        <v>35</v>
      </c>
      <c r="BP29" s="169" t="s">
        <v>1532</v>
      </c>
      <c r="BQ29" s="47">
        <f>BF29*BG29*BJ29*BM29*BO29</f>
        <v>9.024970500000002</v>
      </c>
      <c r="BR29" s="138">
        <f>BQ29</f>
        <v>9.024970500000002</v>
      </c>
      <c r="BS29" s="163" t="s">
        <v>1508</v>
      </c>
      <c r="BT29" s="138" t="s">
        <v>1270</v>
      </c>
      <c r="BU29" s="164" t="s">
        <v>1509</v>
      </c>
      <c r="BV29" s="138" t="s">
        <v>1259</v>
      </c>
      <c r="BW29" s="20">
        <v>0.25679999999999997</v>
      </c>
      <c r="BX29" s="20">
        <v>1.6347</v>
      </c>
      <c r="BY29" s="20">
        <v>11.793100000000001</v>
      </c>
      <c r="BZ29" s="20">
        <v>0.87329999999999997</v>
      </c>
      <c r="CA29" s="20">
        <f t="shared" si="5"/>
        <v>0.25679999999999997</v>
      </c>
      <c r="CB29" s="20"/>
      <c r="CC29" s="20">
        <f t="shared" si="6"/>
        <v>256.79999999999995</v>
      </c>
      <c r="CD29" s="20">
        <f t="shared" si="6"/>
        <v>1634.7</v>
      </c>
      <c r="CE29" s="20">
        <f t="shared" si="6"/>
        <v>11793.1</v>
      </c>
      <c r="CF29" s="20">
        <f t="shared" si="6"/>
        <v>873.3</v>
      </c>
      <c r="CG29" s="48">
        <f t="shared" si="7"/>
        <v>256.79999999999995</v>
      </c>
      <c r="CH29" s="48">
        <v>2</v>
      </c>
      <c r="CI29" s="20" t="s">
        <v>360</v>
      </c>
      <c r="CJ29" s="20"/>
    </row>
    <row r="30" spans="1:88" hidden="1" x14ac:dyDescent="0.2">
      <c r="A30" s="20" t="s">
        <v>22</v>
      </c>
      <c r="B30" s="20" t="s">
        <v>463</v>
      </c>
      <c r="C30" s="20">
        <v>43</v>
      </c>
      <c r="D30" s="20"/>
      <c r="E30" s="20" t="s">
        <v>356</v>
      </c>
      <c r="F30" s="139" t="s">
        <v>1275</v>
      </c>
      <c r="G30" s="20" t="s">
        <v>138</v>
      </c>
      <c r="H30" s="20" t="s">
        <v>81</v>
      </c>
      <c r="I30" s="20" t="s">
        <v>81</v>
      </c>
      <c r="J30" s="20" t="s">
        <v>1274</v>
      </c>
      <c r="K30" s="20">
        <v>47</v>
      </c>
      <c r="L30" s="20" t="s">
        <v>1270</v>
      </c>
      <c r="M30" s="20" t="s">
        <v>1253</v>
      </c>
      <c r="N30" s="20" t="s">
        <v>371</v>
      </c>
      <c r="O30" s="20">
        <v>0.52382700000000004</v>
      </c>
      <c r="P30" s="20">
        <v>34</v>
      </c>
      <c r="Q30" s="20" t="s">
        <v>360</v>
      </c>
      <c r="R30" s="20"/>
      <c r="S30" s="20">
        <v>486520.71</v>
      </c>
      <c r="T30" s="20">
        <v>278325.53999999998</v>
      </c>
      <c r="U30" s="20" t="s">
        <v>361</v>
      </c>
      <c r="V30" s="20" t="s">
        <v>110</v>
      </c>
      <c r="W30" s="46" t="s">
        <v>362</v>
      </c>
      <c r="X30" s="20"/>
      <c r="Y30" s="20">
        <f t="shared" si="2"/>
        <v>0</v>
      </c>
      <c r="Z30" s="46">
        <v>5</v>
      </c>
      <c r="AA30" s="20">
        <v>50</v>
      </c>
      <c r="AB30" s="20"/>
      <c r="AC30" s="20">
        <v>10.152699999999999</v>
      </c>
      <c r="AD30" s="20">
        <v>10.076499999999999</v>
      </c>
      <c r="AE30" s="20">
        <v>0</v>
      </c>
      <c r="AF30" s="20">
        <v>4.7994000000000003</v>
      </c>
      <c r="AG30" s="20">
        <v>13.547499999999999</v>
      </c>
      <c r="AH30" s="20">
        <v>10.9323</v>
      </c>
      <c r="AI30" s="20">
        <v>5.4318999999999997</v>
      </c>
      <c r="AJ30" s="20">
        <v>14.1776</v>
      </c>
      <c r="AK30" s="20">
        <v>19.840199999999999</v>
      </c>
      <c r="AL30" s="20">
        <v>12.9002</v>
      </c>
      <c r="AM30" s="20">
        <v>7.7821999999999996</v>
      </c>
      <c r="AN30" s="20">
        <v>0.28710000000000002</v>
      </c>
      <c r="AO30" s="20">
        <v>0.1865</v>
      </c>
      <c r="AP30" s="20">
        <f t="shared" si="3"/>
        <v>10152.699999999999</v>
      </c>
      <c r="AQ30" s="20">
        <f t="shared" si="3"/>
        <v>10076.5</v>
      </c>
      <c r="AR30" s="46">
        <f t="shared" si="3"/>
        <v>0</v>
      </c>
      <c r="AS30" s="20">
        <f t="shared" si="3"/>
        <v>4799.4000000000005</v>
      </c>
      <c r="AT30" s="20">
        <f t="shared" si="3"/>
        <v>13547.5</v>
      </c>
      <c r="AU30" s="20">
        <f t="shared" si="3"/>
        <v>10932.3</v>
      </c>
      <c r="AV30" s="20">
        <f t="shared" si="3"/>
        <v>5431.9</v>
      </c>
      <c r="AW30" s="20">
        <f t="shared" si="3"/>
        <v>14177.6</v>
      </c>
      <c r="AX30" s="20">
        <f t="shared" si="3"/>
        <v>19840.2</v>
      </c>
      <c r="AY30" s="20">
        <f t="shared" si="3"/>
        <v>12900.2</v>
      </c>
      <c r="AZ30" s="20">
        <f t="shared" si="3"/>
        <v>7782.2</v>
      </c>
      <c r="BA30" s="20">
        <f t="shared" si="3"/>
        <v>287.10000000000002</v>
      </c>
      <c r="BB30" s="20">
        <f t="shared" si="3"/>
        <v>186.5</v>
      </c>
      <c r="BC30" s="20" t="s">
        <v>465</v>
      </c>
      <c r="BD30" s="51">
        <v>70</v>
      </c>
      <c r="BE30" s="53"/>
      <c r="BF30" s="47">
        <f t="shared" si="4"/>
        <v>0.52382700000000004</v>
      </c>
      <c r="BG30" s="47"/>
      <c r="BH30" s="47"/>
      <c r="BI30" s="53"/>
      <c r="BJ30" s="53"/>
      <c r="BK30" s="53"/>
      <c r="BL30" s="53"/>
      <c r="BM30" s="53"/>
      <c r="BN30" s="53"/>
      <c r="BO30" s="47" t="s">
        <v>1252</v>
      </c>
      <c r="BP30" s="53"/>
      <c r="BQ30" s="53"/>
      <c r="BR30" s="146">
        <v>47</v>
      </c>
      <c r="BS30" s="146"/>
      <c r="BT30" s="146"/>
      <c r="BU30" s="146"/>
      <c r="BV30" s="143" t="s">
        <v>1253</v>
      </c>
      <c r="BW30" s="20">
        <v>0.81899999999999995</v>
      </c>
      <c r="BX30" s="20">
        <v>1.1513</v>
      </c>
      <c r="BY30" s="20">
        <v>10.042400000000001</v>
      </c>
      <c r="BZ30" s="20">
        <v>2.5057999999999998</v>
      </c>
      <c r="CA30" s="20">
        <f t="shared" si="5"/>
        <v>0.81899999999999995</v>
      </c>
      <c r="CB30" s="20"/>
      <c r="CC30" s="20">
        <f t="shared" si="6"/>
        <v>819</v>
      </c>
      <c r="CD30" s="20">
        <f t="shared" si="6"/>
        <v>1151.3</v>
      </c>
      <c r="CE30" s="20">
        <f t="shared" si="6"/>
        <v>10042.400000000001</v>
      </c>
      <c r="CF30" s="20">
        <f t="shared" si="6"/>
        <v>2505.7999999999997</v>
      </c>
      <c r="CG30" s="48">
        <f t="shared" si="7"/>
        <v>819</v>
      </c>
      <c r="CH30" s="48">
        <v>2</v>
      </c>
      <c r="CI30" s="20" t="s">
        <v>360</v>
      </c>
      <c r="CJ30" s="20" t="s">
        <v>360</v>
      </c>
    </row>
    <row r="31" spans="1:88" ht="90" hidden="1" x14ac:dyDescent="0.2">
      <c r="A31" s="20" t="s">
        <v>34</v>
      </c>
      <c r="B31" s="20" t="s">
        <v>472</v>
      </c>
      <c r="C31" s="20"/>
      <c r="D31" s="20">
        <v>873</v>
      </c>
      <c r="E31" s="20" t="s">
        <v>356</v>
      </c>
      <c r="F31" s="139" t="s">
        <v>473</v>
      </c>
      <c r="G31" s="20" t="s">
        <v>474</v>
      </c>
      <c r="H31" s="20" t="s">
        <v>150</v>
      </c>
      <c r="I31" s="20" t="s">
        <v>150</v>
      </c>
      <c r="J31" s="20" t="s">
        <v>1270</v>
      </c>
      <c r="K31" s="20"/>
      <c r="L31" s="20" t="s">
        <v>360</v>
      </c>
      <c r="M31" s="20" t="s">
        <v>1231</v>
      </c>
      <c r="N31" s="20" t="s">
        <v>359</v>
      </c>
      <c r="O31" s="20">
        <v>0.73684400000000005</v>
      </c>
      <c r="P31" s="20">
        <v>10</v>
      </c>
      <c r="Q31" s="20" t="s">
        <v>360</v>
      </c>
      <c r="R31" s="20"/>
      <c r="S31" s="20">
        <v>488794.33</v>
      </c>
      <c r="T31" s="20">
        <v>267310.05</v>
      </c>
      <c r="U31" s="20" t="s">
        <v>361</v>
      </c>
      <c r="V31" s="20" t="s">
        <v>151</v>
      </c>
      <c r="W31" s="46" t="s">
        <v>362</v>
      </c>
      <c r="X31" s="20">
        <v>2.48037E-3</v>
      </c>
      <c r="Y31" s="20">
        <f t="shared" si="2"/>
        <v>0.24803700000000001</v>
      </c>
      <c r="Z31" s="46">
        <v>5</v>
      </c>
      <c r="AA31" s="20">
        <v>50</v>
      </c>
      <c r="AB31" s="20"/>
      <c r="AC31" s="20">
        <v>0.1946</v>
      </c>
      <c r="AD31" s="20">
        <v>20.873000000000001</v>
      </c>
      <c r="AE31" s="20">
        <v>10.286199999999999</v>
      </c>
      <c r="AF31" s="20">
        <v>7.3197999999999999</v>
      </c>
      <c r="AG31" s="20">
        <v>7.0602</v>
      </c>
      <c r="AH31" s="20">
        <v>6.2222999999999997</v>
      </c>
      <c r="AI31" s="20">
        <v>15.324999999999999</v>
      </c>
      <c r="AJ31" s="20">
        <v>11.832000000000001</v>
      </c>
      <c r="AK31" s="20">
        <v>25.562000000000001</v>
      </c>
      <c r="AL31" s="20">
        <v>15.431100000000001</v>
      </c>
      <c r="AM31" s="20">
        <v>18.033100000000001</v>
      </c>
      <c r="AN31" s="20">
        <v>1.6573</v>
      </c>
      <c r="AO31" s="20">
        <v>1.6438999999999999</v>
      </c>
      <c r="AP31" s="54">
        <f t="shared" si="3"/>
        <v>194.6</v>
      </c>
      <c r="AQ31" s="20">
        <f t="shared" si="3"/>
        <v>20873</v>
      </c>
      <c r="AR31" s="20">
        <f t="shared" si="3"/>
        <v>10286.199999999999</v>
      </c>
      <c r="AS31" s="20">
        <f t="shared" si="3"/>
        <v>7319.8</v>
      </c>
      <c r="AT31" s="20">
        <f t="shared" si="3"/>
        <v>7060.2</v>
      </c>
      <c r="AU31" s="20">
        <f t="shared" si="3"/>
        <v>6222.2999999999993</v>
      </c>
      <c r="AV31" s="20">
        <f t="shared" si="3"/>
        <v>15325</v>
      </c>
      <c r="AW31" s="20">
        <f t="shared" si="3"/>
        <v>11832</v>
      </c>
      <c r="AX31" s="20">
        <f t="shared" si="3"/>
        <v>25562</v>
      </c>
      <c r="AY31" s="20">
        <f t="shared" si="3"/>
        <v>15431.1</v>
      </c>
      <c r="AZ31" s="20">
        <f t="shared" si="3"/>
        <v>18033.100000000002</v>
      </c>
      <c r="BA31" s="20">
        <f t="shared" si="3"/>
        <v>1657.3</v>
      </c>
      <c r="BB31" s="20">
        <f t="shared" si="3"/>
        <v>1643.8999999999999</v>
      </c>
      <c r="BC31" s="20" t="s">
        <v>475</v>
      </c>
      <c r="BD31" s="54">
        <v>70</v>
      </c>
      <c r="BE31" s="47"/>
      <c r="BF31" s="47">
        <f t="shared" si="4"/>
        <v>0.73684400000000005</v>
      </c>
      <c r="BG31" s="168">
        <v>0.9</v>
      </c>
      <c r="BH31" s="169" t="s">
        <v>1531</v>
      </c>
      <c r="BI31" s="47">
        <f>BF31*BG31</f>
        <v>0.66315960000000007</v>
      </c>
      <c r="BJ31" s="135">
        <v>0.9</v>
      </c>
      <c r="BK31" s="47">
        <f>BI31*BJ31</f>
        <v>0.59684364000000012</v>
      </c>
      <c r="BL31" s="47" t="s">
        <v>648</v>
      </c>
      <c r="BM31" s="81">
        <v>1</v>
      </c>
      <c r="BN31" s="47">
        <f>BK31*BM31</f>
        <v>0.59684364000000012</v>
      </c>
      <c r="BO31" s="170">
        <v>50</v>
      </c>
      <c r="BP31" s="169" t="s">
        <v>1530</v>
      </c>
      <c r="BQ31" s="47">
        <f>BF31*BG31*BJ31*BM31*BO31</f>
        <v>29.842182000000005</v>
      </c>
      <c r="BR31" s="138">
        <f>BQ31</f>
        <v>29.842182000000005</v>
      </c>
      <c r="BS31" s="163" t="s">
        <v>1510</v>
      </c>
      <c r="BT31" s="138" t="s">
        <v>1270</v>
      </c>
      <c r="BU31" s="164" t="s">
        <v>1511</v>
      </c>
      <c r="BV31" s="138" t="s">
        <v>1259</v>
      </c>
      <c r="BW31" s="20">
        <v>0.61260000000000003</v>
      </c>
      <c r="BX31" s="20">
        <v>1.1580999999999999</v>
      </c>
      <c r="BY31" s="20">
        <v>5.7191999999999998</v>
      </c>
      <c r="BZ31" s="20">
        <v>2.8792</v>
      </c>
      <c r="CA31" s="20">
        <f t="shared" si="5"/>
        <v>0.61260000000000003</v>
      </c>
      <c r="CB31" s="20"/>
      <c r="CC31" s="20">
        <f t="shared" si="6"/>
        <v>612.6</v>
      </c>
      <c r="CD31" s="20">
        <f t="shared" si="6"/>
        <v>1158.0999999999999</v>
      </c>
      <c r="CE31" s="20">
        <f t="shared" si="6"/>
        <v>5719.2</v>
      </c>
      <c r="CF31" s="20">
        <f t="shared" si="6"/>
        <v>2879.2</v>
      </c>
      <c r="CG31" s="48">
        <f t="shared" si="7"/>
        <v>612.6</v>
      </c>
      <c r="CH31" s="48">
        <v>2</v>
      </c>
      <c r="CI31" s="20" t="s">
        <v>360</v>
      </c>
      <c r="CJ31" s="20"/>
    </row>
    <row r="32" spans="1:88" ht="90" hidden="1" x14ac:dyDescent="0.2">
      <c r="A32" s="20" t="s">
        <v>35</v>
      </c>
      <c r="B32" s="20" t="s">
        <v>476</v>
      </c>
      <c r="C32" s="20"/>
      <c r="D32" s="20">
        <v>881</v>
      </c>
      <c r="E32" s="20" t="s">
        <v>356</v>
      </c>
      <c r="F32" s="139" t="s">
        <v>477</v>
      </c>
      <c r="G32" s="20" t="s">
        <v>478</v>
      </c>
      <c r="H32" s="20" t="s">
        <v>150</v>
      </c>
      <c r="I32" s="20" t="s">
        <v>150</v>
      </c>
      <c r="J32" s="20" t="s">
        <v>1270</v>
      </c>
      <c r="K32" s="20"/>
      <c r="L32" s="20" t="s">
        <v>360</v>
      </c>
      <c r="M32" s="20" t="s">
        <v>1231</v>
      </c>
      <c r="N32" s="20" t="s">
        <v>359</v>
      </c>
      <c r="O32" s="20">
        <v>0.375162</v>
      </c>
      <c r="P32" s="20">
        <v>12</v>
      </c>
      <c r="Q32" s="20" t="s">
        <v>360</v>
      </c>
      <c r="R32" s="20"/>
      <c r="S32" s="20">
        <v>488274.32</v>
      </c>
      <c r="T32" s="20">
        <v>266723.45</v>
      </c>
      <c r="U32" s="20" t="s">
        <v>361</v>
      </c>
      <c r="V32" s="20" t="s">
        <v>154</v>
      </c>
      <c r="W32" s="46" t="s">
        <v>362</v>
      </c>
      <c r="X32" s="20"/>
      <c r="Y32" s="20">
        <f t="shared" si="2"/>
        <v>0</v>
      </c>
      <c r="Z32" s="46">
        <v>5</v>
      </c>
      <c r="AA32" s="20">
        <v>50</v>
      </c>
      <c r="AB32" s="20"/>
      <c r="AC32" s="20">
        <v>0.82479999999999998</v>
      </c>
      <c r="AD32" s="20">
        <v>21.482900000000001</v>
      </c>
      <c r="AE32" s="20">
        <v>10.793699999999999</v>
      </c>
      <c r="AF32" s="20">
        <v>8.0311000000000003</v>
      </c>
      <c r="AG32" s="20">
        <v>7.7004000000000001</v>
      </c>
      <c r="AH32" s="20">
        <v>7.0091000000000001</v>
      </c>
      <c r="AI32" s="20">
        <v>15.617900000000001</v>
      </c>
      <c r="AJ32" s="20">
        <v>12.597099999999999</v>
      </c>
      <c r="AK32" s="20">
        <v>26.3888</v>
      </c>
      <c r="AL32" s="20">
        <v>16.259799999999998</v>
      </c>
      <c r="AM32" s="20">
        <v>18.314399999999999</v>
      </c>
      <c r="AN32" s="20">
        <v>2.4424000000000001</v>
      </c>
      <c r="AO32" s="20">
        <v>2.4007000000000001</v>
      </c>
      <c r="AP32" s="20">
        <f t="shared" si="3"/>
        <v>824.8</v>
      </c>
      <c r="AQ32" s="20">
        <f t="shared" si="3"/>
        <v>21482.9</v>
      </c>
      <c r="AR32" s="20">
        <f t="shared" si="3"/>
        <v>10793.699999999999</v>
      </c>
      <c r="AS32" s="20">
        <f t="shared" si="3"/>
        <v>8031.1</v>
      </c>
      <c r="AT32" s="20">
        <f t="shared" si="3"/>
        <v>7700.4000000000005</v>
      </c>
      <c r="AU32" s="20">
        <f t="shared" si="3"/>
        <v>7009.1</v>
      </c>
      <c r="AV32" s="20">
        <f t="shared" ref="AV32:BB38" si="8">AI32*1000</f>
        <v>15617.900000000001</v>
      </c>
      <c r="AW32" s="20">
        <f t="shared" si="8"/>
        <v>12597.099999999999</v>
      </c>
      <c r="AX32" s="20">
        <f t="shared" si="8"/>
        <v>26388.799999999999</v>
      </c>
      <c r="AY32" s="20">
        <f t="shared" si="8"/>
        <v>16259.8</v>
      </c>
      <c r="AZ32" s="20">
        <f t="shared" si="8"/>
        <v>18314.399999999998</v>
      </c>
      <c r="BA32" s="20">
        <f t="shared" si="8"/>
        <v>2442.4</v>
      </c>
      <c r="BB32" s="20">
        <f t="shared" si="8"/>
        <v>2400.7000000000003</v>
      </c>
      <c r="BC32" s="20" t="s">
        <v>479</v>
      </c>
      <c r="BD32" s="20">
        <v>50</v>
      </c>
      <c r="BE32" s="47" t="s">
        <v>360</v>
      </c>
      <c r="BF32" s="47">
        <f t="shared" si="4"/>
        <v>0.375162</v>
      </c>
      <c r="BG32" s="168">
        <v>0.3</v>
      </c>
      <c r="BH32" s="169" t="s">
        <v>1520</v>
      </c>
      <c r="BI32" s="47">
        <f>BF32*BG32</f>
        <v>0.1125486</v>
      </c>
      <c r="BJ32" s="81">
        <v>1</v>
      </c>
      <c r="BK32" s="47">
        <f>BI32*BJ32</f>
        <v>0.1125486</v>
      </c>
      <c r="BL32" s="47" t="s">
        <v>648</v>
      </c>
      <c r="BM32" s="81">
        <v>1</v>
      </c>
      <c r="BN32" s="47">
        <f>BK32*BM32</f>
        <v>0.1125486</v>
      </c>
      <c r="BO32" s="47">
        <f>BD32</f>
        <v>50</v>
      </c>
      <c r="BP32" s="47"/>
      <c r="BQ32" s="47">
        <f>BF32*BG32*BJ32*BM32*BO32</f>
        <v>5.6274300000000004</v>
      </c>
      <c r="BR32" s="138">
        <f>BQ32</f>
        <v>5.6274300000000004</v>
      </c>
      <c r="BS32" s="138">
        <v>6</v>
      </c>
      <c r="BT32" s="138" t="s">
        <v>1270</v>
      </c>
      <c r="BU32" s="138" t="s">
        <v>1513</v>
      </c>
      <c r="BV32" s="138" t="s">
        <v>1259</v>
      </c>
      <c r="BW32" s="20">
        <v>0.79330000000000001</v>
      </c>
      <c r="BX32" s="20">
        <v>0.83460000000000001</v>
      </c>
      <c r="BY32" s="20">
        <v>5.3598999999999997</v>
      </c>
      <c r="BZ32" s="20">
        <v>2.5367000000000002</v>
      </c>
      <c r="CA32" s="20">
        <f t="shared" si="5"/>
        <v>0.79330000000000001</v>
      </c>
      <c r="CB32" s="20"/>
      <c r="CC32" s="20">
        <f t="shared" si="6"/>
        <v>793.3</v>
      </c>
      <c r="CD32" s="20">
        <f t="shared" si="6"/>
        <v>834.6</v>
      </c>
      <c r="CE32" s="20">
        <f t="shared" si="6"/>
        <v>5359.9</v>
      </c>
      <c r="CF32" s="20">
        <f t="shared" si="6"/>
        <v>2536.7000000000003</v>
      </c>
      <c r="CG32" s="48">
        <f t="shared" si="7"/>
        <v>793.3</v>
      </c>
      <c r="CH32" s="48">
        <v>2</v>
      </c>
      <c r="CI32" s="20" t="s">
        <v>360</v>
      </c>
      <c r="CJ32" s="20"/>
    </row>
    <row r="33" spans="1:88" ht="123.75" x14ac:dyDescent="0.2">
      <c r="A33" s="20" t="s">
        <v>36</v>
      </c>
      <c r="B33" s="20" t="s">
        <v>480</v>
      </c>
      <c r="C33" s="20"/>
      <c r="D33" s="20">
        <v>893</v>
      </c>
      <c r="E33" s="20" t="s">
        <v>356</v>
      </c>
      <c r="F33" s="139" t="s">
        <v>155</v>
      </c>
      <c r="G33" s="20" t="s">
        <v>481</v>
      </c>
      <c r="H33" s="20" t="s">
        <v>150</v>
      </c>
      <c r="I33" s="20" t="s">
        <v>150</v>
      </c>
      <c r="J33" s="20" t="s">
        <v>1270</v>
      </c>
      <c r="K33" s="20"/>
      <c r="L33" s="20" t="s">
        <v>360</v>
      </c>
      <c r="M33" s="20" t="s">
        <v>1231</v>
      </c>
      <c r="N33" s="20" t="s">
        <v>359</v>
      </c>
      <c r="O33" s="20">
        <v>0.54935400000000001</v>
      </c>
      <c r="P33" s="20">
        <v>15</v>
      </c>
      <c r="Q33" s="20" t="s">
        <v>360</v>
      </c>
      <c r="R33" s="20"/>
      <c r="S33" s="20">
        <v>488406.05</v>
      </c>
      <c r="T33" s="20">
        <v>267919.84999999998</v>
      </c>
      <c r="U33" s="20" t="s">
        <v>361</v>
      </c>
      <c r="V33" s="20" t="s">
        <v>157</v>
      </c>
      <c r="W33" s="46" t="s">
        <v>362</v>
      </c>
      <c r="X33" s="20"/>
      <c r="Y33" s="20">
        <f t="shared" si="2"/>
        <v>0</v>
      </c>
      <c r="Z33" s="46">
        <v>5</v>
      </c>
      <c r="AA33" s="20">
        <v>50</v>
      </c>
      <c r="AB33" s="20"/>
      <c r="AC33" s="20">
        <v>0.16600000000000001</v>
      </c>
      <c r="AD33" s="20">
        <v>20.2667</v>
      </c>
      <c r="AE33" s="20">
        <v>9.6184999999999992</v>
      </c>
      <c r="AF33" s="20">
        <v>6.8083</v>
      </c>
      <c r="AG33" s="20">
        <v>7.4156000000000004</v>
      </c>
      <c r="AH33" s="20">
        <v>6.3365999999999998</v>
      </c>
      <c r="AI33" s="20">
        <v>14.6022</v>
      </c>
      <c r="AJ33" s="20">
        <v>11.974299999999999</v>
      </c>
      <c r="AK33" s="20">
        <v>25.340499999999999</v>
      </c>
      <c r="AL33" s="20">
        <v>15.314500000000001</v>
      </c>
      <c r="AM33" s="20">
        <v>17.3096</v>
      </c>
      <c r="AN33" s="20">
        <v>1.9034</v>
      </c>
      <c r="AO33" s="20">
        <v>1.8947000000000001</v>
      </c>
      <c r="AP33" s="54">
        <f t="shared" ref="AP33:AW38" si="9">AC33*1000</f>
        <v>166</v>
      </c>
      <c r="AQ33" s="20">
        <f t="shared" si="9"/>
        <v>20266.7</v>
      </c>
      <c r="AR33" s="20">
        <f t="shared" si="9"/>
        <v>9618.5</v>
      </c>
      <c r="AS33" s="20">
        <f t="shared" si="9"/>
        <v>6808.3</v>
      </c>
      <c r="AT33" s="20">
        <f t="shared" si="9"/>
        <v>7415.6</v>
      </c>
      <c r="AU33" s="20">
        <f t="shared" si="9"/>
        <v>6336.5999999999995</v>
      </c>
      <c r="AV33" s="20">
        <f t="shared" si="8"/>
        <v>14602.2</v>
      </c>
      <c r="AW33" s="20">
        <f t="shared" si="8"/>
        <v>11974.3</v>
      </c>
      <c r="AX33" s="20">
        <f t="shared" si="8"/>
        <v>25340.5</v>
      </c>
      <c r="AY33" s="20">
        <f t="shared" si="8"/>
        <v>15314.5</v>
      </c>
      <c r="AZ33" s="20">
        <f t="shared" si="8"/>
        <v>17309.599999999999</v>
      </c>
      <c r="BA33" s="20">
        <f t="shared" si="8"/>
        <v>1903.4</v>
      </c>
      <c r="BB33" s="20">
        <f t="shared" si="8"/>
        <v>1894.7</v>
      </c>
      <c r="BC33" s="20" t="s">
        <v>373</v>
      </c>
      <c r="BD33" s="54">
        <v>70</v>
      </c>
      <c r="BE33" s="47"/>
      <c r="BF33" s="47">
        <f t="shared" si="4"/>
        <v>0.54935400000000001</v>
      </c>
      <c r="BG33" s="168">
        <v>0.4</v>
      </c>
      <c r="BH33" s="169" t="s">
        <v>1521</v>
      </c>
      <c r="BI33" s="47">
        <f>BF33*BG33</f>
        <v>0.21974160000000001</v>
      </c>
      <c r="BJ33" s="81">
        <v>0.9</v>
      </c>
      <c r="BK33" s="47">
        <f>BI33*BJ33</f>
        <v>0.19776744000000002</v>
      </c>
      <c r="BL33" s="47" t="s">
        <v>616</v>
      </c>
      <c r="BM33" s="81">
        <v>1</v>
      </c>
      <c r="BN33" s="47">
        <f>BK33*BM33</f>
        <v>0.19776744000000002</v>
      </c>
      <c r="BO33" s="170">
        <v>70</v>
      </c>
      <c r="BP33" s="47"/>
      <c r="BQ33" s="47">
        <f>BF33*BG33*BJ33*BM33*BO33</f>
        <v>13.843720800000002</v>
      </c>
      <c r="BR33" s="138">
        <f>BQ33</f>
        <v>13.843720800000002</v>
      </c>
      <c r="BS33" s="167" t="s">
        <v>1515</v>
      </c>
      <c r="BT33" s="138" t="s">
        <v>1270</v>
      </c>
      <c r="BU33" s="138"/>
      <c r="BV33" s="138" t="s">
        <v>1259</v>
      </c>
      <c r="BW33" s="20">
        <v>1.3123</v>
      </c>
      <c r="BX33" s="20">
        <v>1.8796999999999999</v>
      </c>
      <c r="BY33" s="20">
        <v>5.2906000000000004</v>
      </c>
      <c r="BZ33" s="20">
        <v>2.4477000000000002</v>
      </c>
      <c r="CA33" s="46">
        <f t="shared" si="5"/>
        <v>1.3123</v>
      </c>
      <c r="CB33" s="46" t="s">
        <v>360</v>
      </c>
      <c r="CC33" s="20">
        <f t="shared" si="6"/>
        <v>1312.3</v>
      </c>
      <c r="CD33" s="20">
        <f t="shared" si="6"/>
        <v>1879.6999999999998</v>
      </c>
      <c r="CE33" s="20">
        <f t="shared" si="6"/>
        <v>5290.6</v>
      </c>
      <c r="CF33" s="20">
        <f t="shared" si="6"/>
        <v>2447.7000000000003</v>
      </c>
      <c r="CG33" s="46">
        <f t="shared" si="7"/>
        <v>1312.3</v>
      </c>
      <c r="CH33" s="46">
        <v>3</v>
      </c>
      <c r="CI33" s="20" t="s">
        <v>360</v>
      </c>
      <c r="CJ33" s="20"/>
    </row>
    <row r="34" spans="1:88" hidden="1" x14ac:dyDescent="0.2">
      <c r="A34" s="20" t="s">
        <v>37</v>
      </c>
      <c r="B34" s="20" t="s">
        <v>482</v>
      </c>
      <c r="C34" s="20"/>
      <c r="D34" s="20">
        <v>898</v>
      </c>
      <c r="E34" s="20" t="s">
        <v>356</v>
      </c>
      <c r="F34" s="139" t="s">
        <v>483</v>
      </c>
      <c r="G34" s="20" t="s">
        <v>484</v>
      </c>
      <c r="H34" s="20" t="s">
        <v>150</v>
      </c>
      <c r="I34" s="20" t="s">
        <v>150</v>
      </c>
      <c r="J34" s="20" t="s">
        <v>1268</v>
      </c>
      <c r="K34" s="20">
        <v>50</v>
      </c>
      <c r="L34" s="20" t="s">
        <v>1270</v>
      </c>
      <c r="M34" s="20" t="s">
        <v>1253</v>
      </c>
      <c r="N34" s="20" t="s">
        <v>359</v>
      </c>
      <c r="O34" s="20">
        <v>1.13853</v>
      </c>
      <c r="P34" s="20">
        <v>19</v>
      </c>
      <c r="Q34" s="20" t="s">
        <v>360</v>
      </c>
      <c r="R34" s="20"/>
      <c r="S34" s="20">
        <v>489738.89</v>
      </c>
      <c r="T34" s="20">
        <v>268548.96999999997</v>
      </c>
      <c r="U34" s="20" t="s">
        <v>361</v>
      </c>
      <c r="V34" s="20" t="s">
        <v>162</v>
      </c>
      <c r="W34" s="46" t="s">
        <v>362</v>
      </c>
      <c r="X34" s="20">
        <v>1.06466E-3</v>
      </c>
      <c r="Y34" s="20">
        <f t="shared" si="2"/>
        <v>0.10646600000000001</v>
      </c>
      <c r="Z34" s="46">
        <v>5</v>
      </c>
      <c r="AA34" s="20">
        <v>50</v>
      </c>
      <c r="AB34" s="20"/>
      <c r="AC34" s="20">
        <v>0.29749999999999999</v>
      </c>
      <c r="AD34" s="20">
        <v>19.630700000000001</v>
      </c>
      <c r="AE34" s="20">
        <v>9.2660999999999998</v>
      </c>
      <c r="AF34" s="20">
        <v>5.9617000000000004</v>
      </c>
      <c r="AG34" s="20">
        <v>6.0462999999999996</v>
      </c>
      <c r="AH34" s="20">
        <v>4.8700999999999999</v>
      </c>
      <c r="AI34" s="20">
        <v>14.651899999999999</v>
      </c>
      <c r="AJ34" s="20">
        <v>10.507099999999999</v>
      </c>
      <c r="AK34" s="20">
        <v>24.040900000000001</v>
      </c>
      <c r="AL34" s="20">
        <v>13.9321</v>
      </c>
      <c r="AM34" s="20">
        <v>17.361799999999999</v>
      </c>
      <c r="AN34" s="20">
        <v>0.65549999999999997</v>
      </c>
      <c r="AO34" s="20">
        <v>0.51349999999999996</v>
      </c>
      <c r="AP34" s="54">
        <f t="shared" si="9"/>
        <v>297.5</v>
      </c>
      <c r="AQ34" s="20">
        <f t="shared" si="9"/>
        <v>19630.7</v>
      </c>
      <c r="AR34" s="20">
        <f t="shared" si="9"/>
        <v>9266.1</v>
      </c>
      <c r="AS34" s="20">
        <f t="shared" si="9"/>
        <v>5961.7000000000007</v>
      </c>
      <c r="AT34" s="20">
        <f t="shared" si="9"/>
        <v>6046.2999999999993</v>
      </c>
      <c r="AU34" s="20">
        <f t="shared" si="9"/>
        <v>4870.0999999999995</v>
      </c>
      <c r="AV34" s="20">
        <f t="shared" si="8"/>
        <v>14651.9</v>
      </c>
      <c r="AW34" s="20">
        <f t="shared" si="8"/>
        <v>10507.099999999999</v>
      </c>
      <c r="AX34" s="20">
        <f t="shared" si="8"/>
        <v>24040.9</v>
      </c>
      <c r="AY34" s="20">
        <f t="shared" si="8"/>
        <v>13932.1</v>
      </c>
      <c r="AZ34" s="20">
        <f t="shared" si="8"/>
        <v>17361.8</v>
      </c>
      <c r="BA34" s="20">
        <f t="shared" si="8"/>
        <v>655.5</v>
      </c>
      <c r="BB34" s="20">
        <f t="shared" si="8"/>
        <v>513.5</v>
      </c>
      <c r="BC34" s="20" t="s">
        <v>485</v>
      </c>
      <c r="BD34" s="54">
        <v>70</v>
      </c>
      <c r="BE34" s="47"/>
      <c r="BF34" s="47">
        <f t="shared" si="4"/>
        <v>1.13853</v>
      </c>
      <c r="BG34" s="47"/>
      <c r="BH34" s="47"/>
      <c r="BI34" s="47"/>
      <c r="BJ34" s="47"/>
      <c r="BK34" s="47"/>
      <c r="BL34" s="47"/>
      <c r="BM34" s="47"/>
      <c r="BN34" s="47"/>
      <c r="BO34" s="47" t="s">
        <v>1252</v>
      </c>
      <c r="BP34" s="47"/>
      <c r="BQ34" s="47"/>
      <c r="BR34" s="143">
        <v>50</v>
      </c>
      <c r="BS34" s="143"/>
      <c r="BT34" s="143"/>
      <c r="BU34" s="143"/>
      <c r="BV34" s="143" t="s">
        <v>1253</v>
      </c>
      <c r="BW34" s="20">
        <v>0.59189999999999998</v>
      </c>
      <c r="BX34" s="20">
        <v>2.0600999999999998</v>
      </c>
      <c r="BY34" s="20">
        <v>6.5968</v>
      </c>
      <c r="BZ34" s="20">
        <v>3.6690999999999998</v>
      </c>
      <c r="CA34" s="20">
        <f t="shared" si="5"/>
        <v>0.59189999999999998</v>
      </c>
      <c r="CB34" s="20"/>
      <c r="CC34" s="20">
        <f t="shared" si="6"/>
        <v>591.9</v>
      </c>
      <c r="CD34" s="20">
        <f t="shared" si="6"/>
        <v>2060.1</v>
      </c>
      <c r="CE34" s="20">
        <f t="shared" si="6"/>
        <v>6596.8</v>
      </c>
      <c r="CF34" s="20">
        <f t="shared" si="6"/>
        <v>3669.1</v>
      </c>
      <c r="CG34" s="48">
        <f t="shared" si="7"/>
        <v>591.9</v>
      </c>
      <c r="CH34" s="48">
        <v>2</v>
      </c>
      <c r="CI34" s="20" t="s">
        <v>360</v>
      </c>
      <c r="CJ34" s="20" t="s">
        <v>360</v>
      </c>
    </row>
    <row r="35" spans="1:88" hidden="1" x14ac:dyDescent="0.2">
      <c r="A35" s="20" t="s">
        <v>39</v>
      </c>
      <c r="B35" s="20" t="s">
        <v>489</v>
      </c>
      <c r="C35" s="20" t="s">
        <v>490</v>
      </c>
      <c r="D35" s="20"/>
      <c r="E35" s="20" t="s">
        <v>356</v>
      </c>
      <c r="F35" s="139" t="s">
        <v>491</v>
      </c>
      <c r="G35" s="20" t="s">
        <v>492</v>
      </c>
      <c r="H35" s="20" t="s">
        <v>493</v>
      </c>
      <c r="I35" s="20" t="s">
        <v>150</v>
      </c>
      <c r="J35" s="20" t="s">
        <v>1269</v>
      </c>
      <c r="K35" s="20">
        <v>220</v>
      </c>
      <c r="L35" s="20" t="s">
        <v>1270</v>
      </c>
      <c r="M35" s="20" t="s">
        <v>1253</v>
      </c>
      <c r="N35" s="20" t="s">
        <v>359</v>
      </c>
      <c r="O35" s="20">
        <v>3.1223700000000001</v>
      </c>
      <c r="P35" s="20">
        <v>28</v>
      </c>
      <c r="Q35" s="20" t="s">
        <v>360</v>
      </c>
      <c r="R35" s="20"/>
      <c r="S35" s="20">
        <v>488882.73</v>
      </c>
      <c r="T35" s="20">
        <v>267926.53000000003</v>
      </c>
      <c r="U35" s="20" t="s">
        <v>361</v>
      </c>
      <c r="V35" s="20" t="s">
        <v>166</v>
      </c>
      <c r="W35" s="46" t="s">
        <v>362</v>
      </c>
      <c r="X35" s="20"/>
      <c r="Y35" s="20">
        <f t="shared" si="2"/>
        <v>0</v>
      </c>
      <c r="Z35" s="46">
        <v>5</v>
      </c>
      <c r="AA35" s="20">
        <v>50</v>
      </c>
      <c r="AB35" s="20"/>
      <c r="AC35" s="20">
        <v>0</v>
      </c>
      <c r="AD35" s="20">
        <v>20.2014</v>
      </c>
      <c r="AE35" s="20">
        <v>9.6382999999999992</v>
      </c>
      <c r="AF35" s="20">
        <v>6.6501000000000001</v>
      </c>
      <c r="AG35" s="20">
        <v>6.8574000000000002</v>
      </c>
      <c r="AH35" s="20">
        <v>5.8422999999999998</v>
      </c>
      <c r="AI35" s="20">
        <v>14.748699999999999</v>
      </c>
      <c r="AJ35" s="20">
        <v>11.4735</v>
      </c>
      <c r="AK35" s="20">
        <v>25.010300000000001</v>
      </c>
      <c r="AL35" s="20">
        <v>14.936999999999999</v>
      </c>
      <c r="AM35" s="20">
        <v>17.458400000000001</v>
      </c>
      <c r="AN35" s="20">
        <v>1.3506</v>
      </c>
      <c r="AO35" s="20">
        <v>1.3501000000000001</v>
      </c>
      <c r="AP35" s="46">
        <f t="shared" si="9"/>
        <v>0</v>
      </c>
      <c r="AQ35" s="20">
        <f t="shared" si="9"/>
        <v>20201.399999999998</v>
      </c>
      <c r="AR35" s="20">
        <f t="shared" si="9"/>
        <v>9638.2999999999993</v>
      </c>
      <c r="AS35" s="20">
        <f t="shared" si="9"/>
        <v>6650.1</v>
      </c>
      <c r="AT35" s="20">
        <f t="shared" si="9"/>
        <v>6857.4000000000005</v>
      </c>
      <c r="AU35" s="20">
        <f t="shared" si="9"/>
        <v>5842.3</v>
      </c>
      <c r="AV35" s="20">
        <f t="shared" si="8"/>
        <v>14748.699999999999</v>
      </c>
      <c r="AW35" s="20">
        <f t="shared" si="8"/>
        <v>11473.5</v>
      </c>
      <c r="AX35" s="20">
        <f t="shared" si="8"/>
        <v>25010.3</v>
      </c>
      <c r="AY35" s="20">
        <f t="shared" si="8"/>
        <v>14937</v>
      </c>
      <c r="AZ35" s="20">
        <f t="shared" si="8"/>
        <v>17458.400000000001</v>
      </c>
      <c r="BA35" s="20">
        <f t="shared" si="8"/>
        <v>1350.6</v>
      </c>
      <c r="BB35" s="20">
        <f t="shared" si="8"/>
        <v>1350.1000000000001</v>
      </c>
      <c r="BC35" s="20" t="s">
        <v>494</v>
      </c>
      <c r="BD35" s="51">
        <v>70</v>
      </c>
      <c r="BE35" s="53"/>
      <c r="BF35" s="47">
        <f t="shared" si="4"/>
        <v>3.1223700000000001</v>
      </c>
      <c r="BG35" s="47"/>
      <c r="BH35" s="47"/>
      <c r="BI35" s="53"/>
      <c r="BJ35" s="53"/>
      <c r="BK35" s="53"/>
      <c r="BL35" s="53"/>
      <c r="BM35" s="53"/>
      <c r="BN35" s="53"/>
      <c r="BO35" s="47" t="s">
        <v>1252</v>
      </c>
      <c r="BP35" s="53"/>
      <c r="BQ35" s="53"/>
      <c r="BR35" s="146">
        <v>220</v>
      </c>
      <c r="BS35" s="146"/>
      <c r="BT35" s="146"/>
      <c r="BU35" s="146"/>
      <c r="BV35" s="143" t="s">
        <v>1253</v>
      </c>
      <c r="BW35" s="20">
        <v>0.87429999999999997</v>
      </c>
      <c r="BX35" s="20">
        <v>1.6242000000000001</v>
      </c>
      <c r="BY35" s="20">
        <v>5.6760000000000002</v>
      </c>
      <c r="BZ35" s="20">
        <v>2.8178000000000001</v>
      </c>
      <c r="CA35" s="20">
        <f t="shared" si="5"/>
        <v>0.87429999999999997</v>
      </c>
      <c r="CB35" s="20"/>
      <c r="CC35" s="20">
        <f t="shared" si="6"/>
        <v>874.3</v>
      </c>
      <c r="CD35" s="20">
        <f t="shared" si="6"/>
        <v>1624.2</v>
      </c>
      <c r="CE35" s="20">
        <f t="shared" si="6"/>
        <v>5676</v>
      </c>
      <c r="CF35" s="20">
        <f t="shared" si="6"/>
        <v>2817.8</v>
      </c>
      <c r="CG35" s="48">
        <f t="shared" si="7"/>
        <v>874.3</v>
      </c>
      <c r="CH35" s="48">
        <v>2</v>
      </c>
      <c r="CI35" s="20" t="s">
        <v>360</v>
      </c>
      <c r="CJ35" s="20" t="s">
        <v>360</v>
      </c>
    </row>
    <row r="36" spans="1:88" hidden="1" x14ac:dyDescent="0.2">
      <c r="A36" s="20" t="s">
        <v>40</v>
      </c>
      <c r="B36" s="20" t="s">
        <v>495</v>
      </c>
      <c r="C36" s="20" t="s">
        <v>496</v>
      </c>
      <c r="D36" s="20"/>
      <c r="E36" s="20" t="s">
        <v>356</v>
      </c>
      <c r="F36" s="139" t="s">
        <v>1282</v>
      </c>
      <c r="G36" s="20" t="s">
        <v>168</v>
      </c>
      <c r="H36" s="20" t="s">
        <v>150</v>
      </c>
      <c r="I36" s="20" t="s">
        <v>150</v>
      </c>
      <c r="J36" s="20" t="s">
        <v>1264</v>
      </c>
      <c r="K36" s="20">
        <v>73</v>
      </c>
      <c r="L36" s="20" t="s">
        <v>1270</v>
      </c>
      <c r="M36" s="20" t="s">
        <v>1253</v>
      </c>
      <c r="N36" s="20" t="s">
        <v>497</v>
      </c>
      <c r="O36" s="20">
        <v>0.45309300000000002</v>
      </c>
      <c r="P36" s="20">
        <v>30</v>
      </c>
      <c r="Q36" s="20" t="s">
        <v>360</v>
      </c>
      <c r="R36" s="20"/>
      <c r="S36" s="20">
        <v>489353.2</v>
      </c>
      <c r="T36" s="20">
        <v>267916.62</v>
      </c>
      <c r="U36" s="20" t="s">
        <v>361</v>
      </c>
      <c r="V36" s="20" t="s">
        <v>169</v>
      </c>
      <c r="W36" s="46" t="s">
        <v>362</v>
      </c>
      <c r="X36" s="20"/>
      <c r="Y36" s="20">
        <f t="shared" si="2"/>
        <v>0</v>
      </c>
      <c r="Z36" s="46">
        <v>5</v>
      </c>
      <c r="AA36" s="20">
        <v>50</v>
      </c>
      <c r="AB36" s="20"/>
      <c r="AC36" s="20">
        <v>0</v>
      </c>
      <c r="AD36" s="20">
        <v>20.297000000000001</v>
      </c>
      <c r="AE36" s="20">
        <v>9.8244000000000007</v>
      </c>
      <c r="AF36" s="20">
        <v>6.6712999999999996</v>
      </c>
      <c r="AG36" s="20">
        <v>6.4816000000000003</v>
      </c>
      <c r="AH36" s="20">
        <v>5.5004</v>
      </c>
      <c r="AI36" s="20">
        <v>15.0518</v>
      </c>
      <c r="AJ36" s="20">
        <v>11.124700000000001</v>
      </c>
      <c r="AK36" s="20">
        <v>24.804600000000001</v>
      </c>
      <c r="AL36" s="20">
        <v>14.6751</v>
      </c>
      <c r="AM36" s="20">
        <v>17.763200000000001</v>
      </c>
      <c r="AN36" s="20">
        <v>0.97809999999999997</v>
      </c>
      <c r="AO36" s="20">
        <v>0.97909999999999997</v>
      </c>
      <c r="AP36" s="46">
        <f t="shared" si="9"/>
        <v>0</v>
      </c>
      <c r="AQ36" s="20">
        <f t="shared" si="9"/>
        <v>20297</v>
      </c>
      <c r="AR36" s="20">
        <f t="shared" si="9"/>
        <v>9824.4000000000015</v>
      </c>
      <c r="AS36" s="20">
        <f t="shared" si="9"/>
        <v>6671.2999999999993</v>
      </c>
      <c r="AT36" s="20">
        <f t="shared" si="9"/>
        <v>6481.6</v>
      </c>
      <c r="AU36" s="20">
        <f t="shared" si="9"/>
        <v>5500.4</v>
      </c>
      <c r="AV36" s="20">
        <f t="shared" si="8"/>
        <v>15051.8</v>
      </c>
      <c r="AW36" s="20">
        <f t="shared" si="8"/>
        <v>11124.7</v>
      </c>
      <c r="AX36" s="20">
        <f t="shared" si="8"/>
        <v>24804.600000000002</v>
      </c>
      <c r="AY36" s="20">
        <f t="shared" si="8"/>
        <v>14675.1</v>
      </c>
      <c r="AZ36" s="20">
        <f t="shared" si="8"/>
        <v>17763.2</v>
      </c>
      <c r="BA36" s="20">
        <f t="shared" si="8"/>
        <v>978.1</v>
      </c>
      <c r="BB36" s="20">
        <f t="shared" si="8"/>
        <v>979.1</v>
      </c>
      <c r="BC36" s="20" t="s">
        <v>494</v>
      </c>
      <c r="BD36" s="51">
        <v>70</v>
      </c>
      <c r="BE36" s="53"/>
      <c r="BF36" s="47">
        <f t="shared" si="4"/>
        <v>0.45309300000000002</v>
      </c>
      <c r="BG36" s="47"/>
      <c r="BH36" s="47"/>
      <c r="BI36" s="53"/>
      <c r="BJ36" s="53"/>
      <c r="BK36" s="53"/>
      <c r="BL36" s="53"/>
      <c r="BM36" s="53"/>
      <c r="BN36" s="53"/>
      <c r="BO36" s="47" t="s">
        <v>1252</v>
      </c>
      <c r="BP36" s="53"/>
      <c r="BQ36" s="53"/>
      <c r="BR36" s="146">
        <v>73</v>
      </c>
      <c r="BS36" s="146"/>
      <c r="BT36" s="146"/>
      <c r="BU36" s="146"/>
      <c r="BV36" s="143" t="s">
        <v>1253</v>
      </c>
      <c r="BW36" s="20">
        <v>0.72699999999999998</v>
      </c>
      <c r="BX36" s="20">
        <v>1.5775999999999999</v>
      </c>
      <c r="BY36" s="20">
        <v>6.2424999999999997</v>
      </c>
      <c r="BZ36" s="20">
        <v>3.3864999999999998</v>
      </c>
      <c r="CA36" s="20">
        <f t="shared" si="5"/>
        <v>0.72699999999999998</v>
      </c>
      <c r="CB36" s="20"/>
      <c r="CC36" s="20">
        <f t="shared" si="6"/>
        <v>727</v>
      </c>
      <c r="CD36" s="20">
        <f t="shared" si="6"/>
        <v>1577.6</v>
      </c>
      <c r="CE36" s="20">
        <f t="shared" si="6"/>
        <v>6242.5</v>
      </c>
      <c r="CF36" s="20">
        <f t="shared" si="6"/>
        <v>3386.5</v>
      </c>
      <c r="CG36" s="48">
        <f t="shared" si="7"/>
        <v>727</v>
      </c>
      <c r="CH36" s="48">
        <v>2</v>
      </c>
      <c r="CI36" s="20" t="s">
        <v>360</v>
      </c>
      <c r="CJ36" s="20" t="s">
        <v>360</v>
      </c>
    </row>
    <row r="37" spans="1:88" hidden="1" x14ac:dyDescent="0.2">
      <c r="A37" s="20" t="s">
        <v>42</v>
      </c>
      <c r="B37" s="20" t="s">
        <v>502</v>
      </c>
      <c r="C37" s="20" t="s">
        <v>503</v>
      </c>
      <c r="D37" s="20"/>
      <c r="E37" s="20" t="s">
        <v>356</v>
      </c>
      <c r="F37" s="139" t="s">
        <v>504</v>
      </c>
      <c r="G37" s="20" t="s">
        <v>505</v>
      </c>
      <c r="H37" s="20" t="s">
        <v>506</v>
      </c>
      <c r="I37" s="20" t="s">
        <v>150</v>
      </c>
      <c r="J37" s="20" t="s">
        <v>1266</v>
      </c>
      <c r="K37" s="20">
        <v>30</v>
      </c>
      <c r="L37" s="20" t="s">
        <v>1270</v>
      </c>
      <c r="M37" s="20" t="s">
        <v>1253</v>
      </c>
      <c r="N37" s="20" t="s">
        <v>359</v>
      </c>
      <c r="O37" s="20">
        <v>1.38846</v>
      </c>
      <c r="P37" s="20">
        <v>36</v>
      </c>
      <c r="Q37" s="20" t="s">
        <v>360</v>
      </c>
      <c r="R37" s="20"/>
      <c r="S37" s="20">
        <v>491989.85</v>
      </c>
      <c r="T37" s="20">
        <v>271644.52</v>
      </c>
      <c r="U37" s="20" t="s">
        <v>361</v>
      </c>
      <c r="V37" s="20" t="s">
        <v>176</v>
      </c>
      <c r="W37" s="55" t="s">
        <v>470</v>
      </c>
      <c r="X37" s="20"/>
      <c r="Y37" s="20">
        <f t="shared" si="2"/>
        <v>0</v>
      </c>
      <c r="Z37" s="46">
        <v>5</v>
      </c>
      <c r="AA37" s="20">
        <v>50</v>
      </c>
      <c r="AB37" s="20"/>
      <c r="AC37" s="20">
        <v>4.0772000000000004</v>
      </c>
      <c r="AD37" s="20">
        <v>16.885400000000001</v>
      </c>
      <c r="AE37" s="20">
        <v>7.7087000000000003</v>
      </c>
      <c r="AF37" s="20">
        <v>3.3818000000000001</v>
      </c>
      <c r="AG37" s="20">
        <v>4.9840999999999998</v>
      </c>
      <c r="AH37" s="20">
        <v>2.5129999999999999</v>
      </c>
      <c r="AI37" s="20">
        <v>13.784800000000001</v>
      </c>
      <c r="AJ37" s="20">
        <v>7.5244999999999997</v>
      </c>
      <c r="AK37" s="20">
        <v>20.1873</v>
      </c>
      <c r="AL37" s="20">
        <v>10.127700000000001</v>
      </c>
      <c r="AM37" s="20">
        <v>16.337599999999998</v>
      </c>
      <c r="AN37" s="20">
        <v>3.8048000000000002</v>
      </c>
      <c r="AO37" s="20">
        <v>2.2286000000000001</v>
      </c>
      <c r="AP37" s="20">
        <f t="shared" si="9"/>
        <v>4077.2000000000003</v>
      </c>
      <c r="AQ37" s="20">
        <f t="shared" si="9"/>
        <v>16885.400000000001</v>
      </c>
      <c r="AR37" s="20">
        <f t="shared" si="9"/>
        <v>7708.7000000000007</v>
      </c>
      <c r="AS37" s="20">
        <f t="shared" si="9"/>
        <v>3381.8</v>
      </c>
      <c r="AT37" s="20">
        <f t="shared" si="9"/>
        <v>4984.0999999999995</v>
      </c>
      <c r="AU37" s="20">
        <f t="shared" si="9"/>
        <v>2513</v>
      </c>
      <c r="AV37" s="20">
        <f t="shared" si="9"/>
        <v>13784.800000000001</v>
      </c>
      <c r="AW37" s="20">
        <f t="shared" si="9"/>
        <v>7524.5</v>
      </c>
      <c r="AX37" s="20">
        <f t="shared" si="8"/>
        <v>20187.3</v>
      </c>
      <c r="AY37" s="20">
        <f t="shared" si="8"/>
        <v>10127.700000000001</v>
      </c>
      <c r="AZ37" s="20">
        <f t="shared" si="8"/>
        <v>16337.599999999999</v>
      </c>
      <c r="BA37" s="20">
        <f t="shared" si="8"/>
        <v>3804.8</v>
      </c>
      <c r="BB37" s="20">
        <f t="shared" si="8"/>
        <v>2228.6000000000004</v>
      </c>
      <c r="BC37" s="20" t="s">
        <v>507</v>
      </c>
      <c r="BD37" s="20">
        <v>50</v>
      </c>
      <c r="BE37" s="47" t="s">
        <v>360</v>
      </c>
      <c r="BF37" s="47">
        <f t="shared" si="4"/>
        <v>1.38846</v>
      </c>
      <c r="BG37" s="47"/>
      <c r="BH37" s="47"/>
      <c r="BI37" s="47"/>
      <c r="BJ37" s="47"/>
      <c r="BK37" s="47"/>
      <c r="BL37" s="47"/>
      <c r="BM37" s="47"/>
      <c r="BN37" s="47"/>
      <c r="BO37" s="47" t="s">
        <v>1252</v>
      </c>
      <c r="BP37" s="47"/>
      <c r="BQ37" s="47"/>
      <c r="BR37" s="143">
        <v>30</v>
      </c>
      <c r="BS37" s="143"/>
      <c r="BT37" s="143"/>
      <c r="BU37" s="143"/>
      <c r="BV37" s="143" t="s">
        <v>1253</v>
      </c>
      <c r="BW37" s="20">
        <v>2.0423</v>
      </c>
      <c r="BX37" s="20">
        <v>3.9361000000000002</v>
      </c>
      <c r="BY37" s="20">
        <v>9.4761000000000006</v>
      </c>
      <c r="BZ37" s="20">
        <v>4.2496</v>
      </c>
      <c r="CA37" s="46">
        <f t="shared" si="5"/>
        <v>2.0423</v>
      </c>
      <c r="CB37" s="46" t="s">
        <v>360</v>
      </c>
      <c r="CC37" s="20">
        <f t="shared" si="6"/>
        <v>2042.3</v>
      </c>
      <c r="CD37" s="20">
        <f t="shared" si="6"/>
        <v>3936.1000000000004</v>
      </c>
      <c r="CE37" s="20">
        <f t="shared" si="6"/>
        <v>9476.1</v>
      </c>
      <c r="CF37" s="20">
        <f t="shared" si="6"/>
        <v>4249.6000000000004</v>
      </c>
      <c r="CG37" s="46">
        <f t="shared" si="7"/>
        <v>2042.3</v>
      </c>
      <c r="CH37" s="46">
        <v>3</v>
      </c>
      <c r="CI37" s="20" t="s">
        <v>360</v>
      </c>
      <c r="CJ37" s="20" t="s">
        <v>360</v>
      </c>
    </row>
    <row r="38" spans="1:88" hidden="1" x14ac:dyDescent="0.2">
      <c r="A38" s="20" t="s">
        <v>43</v>
      </c>
      <c r="B38" s="20" t="s">
        <v>508</v>
      </c>
      <c r="C38" s="20" t="s">
        <v>509</v>
      </c>
      <c r="D38" s="20"/>
      <c r="E38" s="20" t="s">
        <v>356</v>
      </c>
      <c r="F38" s="139" t="s">
        <v>510</v>
      </c>
      <c r="G38" s="20" t="s">
        <v>102</v>
      </c>
      <c r="H38" s="20" t="s">
        <v>150</v>
      </c>
      <c r="I38" s="20" t="s">
        <v>150</v>
      </c>
      <c r="J38" s="20" t="s">
        <v>1267</v>
      </c>
      <c r="K38" s="20">
        <v>60</v>
      </c>
      <c r="L38" s="20" t="s">
        <v>1270</v>
      </c>
      <c r="M38" s="20" t="s">
        <v>1253</v>
      </c>
      <c r="N38" s="20" t="s">
        <v>497</v>
      </c>
      <c r="O38" s="20">
        <v>0.82981899999999997</v>
      </c>
      <c r="P38" s="20">
        <v>42</v>
      </c>
      <c r="Q38" s="20" t="s">
        <v>360</v>
      </c>
      <c r="R38" s="20"/>
      <c r="S38" s="20">
        <v>489355.11</v>
      </c>
      <c r="T38" s="20">
        <v>268063.18</v>
      </c>
      <c r="U38" s="20" t="s">
        <v>361</v>
      </c>
      <c r="V38" s="20" t="s">
        <v>179</v>
      </c>
      <c r="W38" s="46" t="s">
        <v>362</v>
      </c>
      <c r="X38" s="20"/>
      <c r="Y38" s="20">
        <f t="shared" si="2"/>
        <v>0</v>
      </c>
      <c r="Z38" s="46">
        <v>5</v>
      </c>
      <c r="AA38" s="20">
        <v>50</v>
      </c>
      <c r="AB38" s="20"/>
      <c r="AC38" s="20">
        <v>0</v>
      </c>
      <c r="AD38" s="20">
        <v>20.149100000000001</v>
      </c>
      <c r="AE38" s="20">
        <v>9.6902000000000008</v>
      </c>
      <c r="AF38" s="20">
        <v>6.5096999999999996</v>
      </c>
      <c r="AG38" s="20">
        <v>6.4341999999999997</v>
      </c>
      <c r="AH38" s="20">
        <v>5.3747999999999996</v>
      </c>
      <c r="AI38" s="20">
        <v>14.928000000000001</v>
      </c>
      <c r="AJ38" s="20">
        <v>11.0067</v>
      </c>
      <c r="AK38" s="20">
        <v>24.6249</v>
      </c>
      <c r="AL38" s="20">
        <v>14.5001</v>
      </c>
      <c r="AM38" s="20">
        <v>17.639500000000002</v>
      </c>
      <c r="AN38" s="20">
        <v>0.92120000000000002</v>
      </c>
      <c r="AO38" s="20">
        <v>0.90490000000000004</v>
      </c>
      <c r="AP38" s="46">
        <f t="shared" si="9"/>
        <v>0</v>
      </c>
      <c r="AQ38" s="20">
        <f t="shared" si="9"/>
        <v>20149.100000000002</v>
      </c>
      <c r="AR38" s="20">
        <f t="shared" si="9"/>
        <v>9690.2000000000007</v>
      </c>
      <c r="AS38" s="20">
        <f t="shared" si="9"/>
        <v>6509.7</v>
      </c>
      <c r="AT38" s="20">
        <f t="shared" si="9"/>
        <v>6434.2</v>
      </c>
      <c r="AU38" s="20">
        <f t="shared" si="9"/>
        <v>5374.7999999999993</v>
      </c>
      <c r="AV38" s="20">
        <f t="shared" si="9"/>
        <v>14928</v>
      </c>
      <c r="AW38" s="20">
        <f t="shared" si="9"/>
        <v>11006.7</v>
      </c>
      <c r="AX38" s="20">
        <f t="shared" si="8"/>
        <v>24624.9</v>
      </c>
      <c r="AY38" s="20">
        <f t="shared" si="8"/>
        <v>14500.1</v>
      </c>
      <c r="AZ38" s="20">
        <f t="shared" si="8"/>
        <v>17639.5</v>
      </c>
      <c r="BA38" s="20">
        <f t="shared" si="8"/>
        <v>921.2</v>
      </c>
      <c r="BB38" s="20">
        <f t="shared" si="8"/>
        <v>904.90000000000009</v>
      </c>
      <c r="BC38" s="20" t="s">
        <v>494</v>
      </c>
      <c r="BD38" s="51">
        <v>70</v>
      </c>
      <c r="BE38" s="53"/>
      <c r="BF38" s="47">
        <f t="shared" si="4"/>
        <v>0.82981899999999997</v>
      </c>
      <c r="BG38" s="47"/>
      <c r="BH38" s="47"/>
      <c r="BI38" s="53"/>
      <c r="BJ38" s="53"/>
      <c r="BK38" s="53"/>
      <c r="BL38" s="53"/>
      <c r="BM38" s="53"/>
      <c r="BN38" s="53"/>
      <c r="BO38" s="47" t="s">
        <v>1252</v>
      </c>
      <c r="BP38" s="53"/>
      <c r="BQ38" s="53"/>
      <c r="BR38" s="143">
        <v>60</v>
      </c>
      <c r="BS38" s="143"/>
      <c r="BT38" s="143"/>
      <c r="BU38" s="143"/>
      <c r="BV38" s="143" t="s">
        <v>1253</v>
      </c>
      <c r="BW38" s="20">
        <v>0.86450000000000005</v>
      </c>
      <c r="BX38" s="20">
        <v>1.7236</v>
      </c>
      <c r="BY38" s="20">
        <v>6.2027000000000001</v>
      </c>
      <c r="BZ38" s="20">
        <v>3.3315000000000001</v>
      </c>
      <c r="CA38" s="20">
        <f t="shared" si="5"/>
        <v>0.86450000000000005</v>
      </c>
      <c r="CB38" s="20"/>
      <c r="CC38" s="20">
        <f t="shared" si="6"/>
        <v>864.5</v>
      </c>
      <c r="CD38" s="20">
        <f t="shared" si="6"/>
        <v>1723.6</v>
      </c>
      <c r="CE38" s="20">
        <f t="shared" si="6"/>
        <v>6202.7</v>
      </c>
      <c r="CF38" s="20">
        <f t="shared" si="6"/>
        <v>3331.5</v>
      </c>
      <c r="CG38" s="48">
        <f t="shared" si="7"/>
        <v>864.5</v>
      </c>
      <c r="CH38" s="48">
        <v>2</v>
      </c>
      <c r="CI38" s="20" t="s">
        <v>360</v>
      </c>
      <c r="CJ38" s="20" t="s">
        <v>360</v>
      </c>
    </row>
    <row r="41" spans="1:88" s="25" customFormat="1" x14ac:dyDescent="0.2">
      <c r="A41" s="25" t="s">
        <v>33</v>
      </c>
      <c r="B41" s="25" t="s">
        <v>466</v>
      </c>
      <c r="D41" s="25">
        <v>868</v>
      </c>
      <c r="E41" s="25" t="s">
        <v>356</v>
      </c>
      <c r="F41" s="25" t="s">
        <v>467</v>
      </c>
      <c r="G41" s="25" t="s">
        <v>468</v>
      </c>
      <c r="H41" s="25" t="s">
        <v>146</v>
      </c>
      <c r="I41" s="25" t="s">
        <v>150</v>
      </c>
      <c r="J41" s="25" t="s">
        <v>1270</v>
      </c>
      <c r="L41" s="25" t="s">
        <v>360</v>
      </c>
      <c r="N41" s="25" t="s">
        <v>359</v>
      </c>
      <c r="O41" s="25">
        <v>1.7342299999999999</v>
      </c>
      <c r="P41" s="25">
        <v>7</v>
      </c>
      <c r="Q41" s="25" t="s">
        <v>360</v>
      </c>
      <c r="S41" s="25">
        <v>490694.17</v>
      </c>
      <c r="T41" s="25">
        <v>262895.2</v>
      </c>
      <c r="U41" s="25" t="s">
        <v>361</v>
      </c>
      <c r="V41" s="25" t="s">
        <v>469</v>
      </c>
      <c r="W41" s="25" t="s">
        <v>470</v>
      </c>
      <c r="Y41" s="25">
        <f>X41*100</f>
        <v>0</v>
      </c>
      <c r="Z41" s="25">
        <v>5</v>
      </c>
      <c r="AA41" s="25">
        <v>100</v>
      </c>
      <c r="AC41" s="25">
        <v>4.6441999999999997</v>
      </c>
      <c r="AD41" s="25">
        <v>25.322399999999998</v>
      </c>
      <c r="AE41" s="25">
        <v>14.95</v>
      </c>
      <c r="AF41" s="25">
        <v>11.602499999999999</v>
      </c>
      <c r="AG41" s="25">
        <v>7.3483999999999998</v>
      </c>
      <c r="AH41" s="25">
        <v>8.2135999999999996</v>
      </c>
      <c r="AI41" s="25">
        <v>20.039899999999999</v>
      </c>
      <c r="AJ41" s="25">
        <v>12.914</v>
      </c>
      <c r="AK41" s="25">
        <v>28.276700000000002</v>
      </c>
      <c r="AL41" s="25">
        <v>17.825199999999999</v>
      </c>
      <c r="AM41" s="25">
        <v>22.744700000000002</v>
      </c>
      <c r="AN41" s="25">
        <v>5.0937000000000001</v>
      </c>
      <c r="AO41" s="25">
        <v>3.7475999999999998</v>
      </c>
      <c r="AP41" s="25">
        <f t="shared" ref="AP41:BB41" si="10">AC41*1000</f>
        <v>4644.2</v>
      </c>
      <c r="AQ41" s="25">
        <f t="shared" si="10"/>
        <v>25322.399999999998</v>
      </c>
      <c r="AR41" s="25">
        <f t="shared" si="10"/>
        <v>14950</v>
      </c>
      <c r="AS41" s="25">
        <f t="shared" si="10"/>
        <v>11602.5</v>
      </c>
      <c r="AT41" s="25">
        <f t="shared" si="10"/>
        <v>7348.4</v>
      </c>
      <c r="AU41" s="25">
        <f t="shared" si="10"/>
        <v>8213.6</v>
      </c>
      <c r="AV41" s="25">
        <f t="shared" si="10"/>
        <v>20039.899999999998</v>
      </c>
      <c r="AW41" s="25">
        <f t="shared" si="10"/>
        <v>12914</v>
      </c>
      <c r="AX41" s="25">
        <f t="shared" si="10"/>
        <v>28276.7</v>
      </c>
      <c r="AY41" s="25">
        <f t="shared" si="10"/>
        <v>17825.199999999997</v>
      </c>
      <c r="AZ41" s="25">
        <f t="shared" si="10"/>
        <v>22744.7</v>
      </c>
      <c r="BA41" s="25">
        <f t="shared" si="10"/>
        <v>5093.7</v>
      </c>
      <c r="BB41" s="25">
        <f t="shared" si="10"/>
        <v>3747.6</v>
      </c>
      <c r="BC41" s="25" t="s">
        <v>471</v>
      </c>
      <c r="BD41" s="25">
        <v>50</v>
      </c>
      <c r="BE41" s="57" t="s">
        <v>360</v>
      </c>
      <c r="BF41" s="57">
        <f>O41</f>
        <v>1.7342299999999999</v>
      </c>
      <c r="BG41" s="57"/>
      <c r="BH41" s="57"/>
      <c r="BI41" s="57"/>
      <c r="BJ41" s="57"/>
      <c r="BK41" s="57"/>
      <c r="BL41" s="57"/>
      <c r="BM41" s="57"/>
      <c r="BN41" s="57"/>
      <c r="BO41" s="57"/>
      <c r="BP41" s="57"/>
      <c r="BQ41" s="57"/>
      <c r="BR41" s="57" t="s">
        <v>1257</v>
      </c>
      <c r="BS41" s="57"/>
      <c r="BT41" s="57"/>
      <c r="BU41" s="57"/>
      <c r="BV41" s="57" t="s">
        <v>1252</v>
      </c>
      <c r="BW41" s="25">
        <v>0.12570000000000001</v>
      </c>
      <c r="BX41" s="25">
        <v>3.4390000000000001</v>
      </c>
      <c r="BY41" s="25">
        <v>9.1607000000000003</v>
      </c>
      <c r="BZ41" s="25">
        <v>6.1300999999999997</v>
      </c>
      <c r="CA41" s="25">
        <f>MIN(BW41:BZ41)</f>
        <v>0.12570000000000001</v>
      </c>
      <c r="CC41" s="25">
        <f>BW41*1000</f>
        <v>125.7</v>
      </c>
      <c r="CD41" s="25">
        <f>BX41*1000</f>
        <v>3439</v>
      </c>
      <c r="CE41" s="25">
        <f>BY41*1000</f>
        <v>9160.7000000000007</v>
      </c>
      <c r="CF41" s="25">
        <f>BZ41*1000</f>
        <v>6130.0999999999995</v>
      </c>
      <c r="CG41" s="25">
        <f>MIN(CC41:CF41)</f>
        <v>125.7</v>
      </c>
      <c r="CH41" s="25">
        <v>2</v>
      </c>
    </row>
    <row r="42" spans="1:88" s="25" customFormat="1" x14ac:dyDescent="0.2">
      <c r="A42" s="25" t="s">
        <v>511</v>
      </c>
      <c r="B42" s="25" t="s">
        <v>512</v>
      </c>
      <c r="C42" s="25">
        <v>40</v>
      </c>
      <c r="E42" s="25" t="s">
        <v>356</v>
      </c>
      <c r="F42" s="25" t="s">
        <v>513</v>
      </c>
      <c r="G42" s="25" t="s">
        <v>514</v>
      </c>
      <c r="H42" s="25" t="s">
        <v>81</v>
      </c>
      <c r="I42" s="25" t="s">
        <v>81</v>
      </c>
      <c r="N42" s="25" t="s">
        <v>371</v>
      </c>
      <c r="O42" s="25">
        <v>0.206398</v>
      </c>
      <c r="P42" s="25">
        <v>26</v>
      </c>
      <c r="Q42" s="25" t="s">
        <v>360</v>
      </c>
      <c r="S42" s="25">
        <v>481536.6</v>
      </c>
      <c r="T42" s="25">
        <v>281186.25</v>
      </c>
      <c r="U42" s="25" t="s">
        <v>361</v>
      </c>
      <c r="V42" s="25" t="s">
        <v>515</v>
      </c>
      <c r="W42" s="25" t="s">
        <v>372</v>
      </c>
      <c r="AA42" s="25">
        <v>50</v>
      </c>
      <c r="AC42" s="25">
        <v>14.6609</v>
      </c>
      <c r="AD42" s="25">
        <v>9.6234999999999999</v>
      </c>
      <c r="AE42" s="25">
        <v>4.9321000000000002</v>
      </c>
      <c r="AF42" s="25">
        <v>10.469900000000001</v>
      </c>
      <c r="AG42" s="25">
        <v>19.140599999999999</v>
      </c>
      <c r="AH42" s="25">
        <v>16.5578</v>
      </c>
      <c r="AI42" s="25">
        <v>0</v>
      </c>
      <c r="AJ42" s="25">
        <v>19.894500000000001</v>
      </c>
      <c r="AK42" s="25">
        <v>23.3126</v>
      </c>
      <c r="AL42" s="25">
        <v>18.061299999999999</v>
      </c>
      <c r="AM42" s="25">
        <v>2.3935</v>
      </c>
      <c r="AN42" s="25">
        <v>5.7350000000000003</v>
      </c>
      <c r="AO42" s="25">
        <v>2.2965</v>
      </c>
      <c r="BE42" s="57"/>
      <c r="BF42" s="57"/>
      <c r="BG42" s="57"/>
      <c r="BH42" s="57"/>
      <c r="BI42" s="57"/>
      <c r="BJ42" s="57"/>
      <c r="BK42" s="57"/>
      <c r="BL42" s="57"/>
      <c r="BM42" s="57"/>
      <c r="BN42" s="57"/>
      <c r="BO42" s="57"/>
      <c r="BP42" s="57"/>
      <c r="BQ42" s="57"/>
      <c r="BR42" s="57"/>
      <c r="BS42" s="57"/>
      <c r="BT42" s="57"/>
      <c r="BU42" s="57"/>
      <c r="BV42" s="57"/>
      <c r="BW42" s="25">
        <v>3.1253000000000002</v>
      </c>
      <c r="BX42" s="25">
        <v>0.52629999999999999</v>
      </c>
      <c r="BY42" s="25">
        <v>12.215299999999999</v>
      </c>
      <c r="BZ42" s="25">
        <v>4.8362999999999996</v>
      </c>
    </row>
    <row r="43" spans="1:88" s="25" customFormat="1" x14ac:dyDescent="0.2">
      <c r="A43" s="25" t="s">
        <v>516</v>
      </c>
      <c r="B43" s="25" t="s">
        <v>517</v>
      </c>
      <c r="C43" s="25">
        <v>45</v>
      </c>
      <c r="E43" s="25" t="s">
        <v>356</v>
      </c>
      <c r="F43" s="25" t="s">
        <v>464</v>
      </c>
      <c r="H43" s="25" t="s">
        <v>81</v>
      </c>
      <c r="I43" s="25" t="s">
        <v>81</v>
      </c>
      <c r="N43" s="25" t="s">
        <v>371</v>
      </c>
      <c r="O43" s="25">
        <v>0.22963500000000001</v>
      </c>
      <c r="P43" s="25">
        <v>35</v>
      </c>
      <c r="Q43" s="25" t="s">
        <v>360</v>
      </c>
      <c r="S43" s="25">
        <v>486348.82</v>
      </c>
      <c r="T43" s="25">
        <v>278567.17</v>
      </c>
      <c r="U43" s="25" t="s">
        <v>361</v>
      </c>
      <c r="V43" s="25" t="s">
        <v>518</v>
      </c>
      <c r="W43" s="25" t="s">
        <v>362</v>
      </c>
      <c r="AA43" s="25">
        <v>50</v>
      </c>
      <c r="AC43" s="25">
        <v>10.4285</v>
      </c>
      <c r="AD43" s="25">
        <v>9.8711000000000002</v>
      </c>
      <c r="AE43" s="25">
        <v>0</v>
      </c>
      <c r="AF43" s="25">
        <v>5.1109</v>
      </c>
      <c r="AG43" s="25">
        <v>13.8596</v>
      </c>
      <c r="AH43" s="25">
        <v>11.244</v>
      </c>
      <c r="AI43" s="25">
        <v>5.1859999999999999</v>
      </c>
      <c r="AJ43" s="25">
        <v>14.4573</v>
      </c>
      <c r="AK43" s="25">
        <v>19.884699999999999</v>
      </c>
      <c r="AL43" s="25">
        <v>13.0801</v>
      </c>
      <c r="AM43" s="25">
        <v>7.5156000000000001</v>
      </c>
      <c r="AN43" s="25">
        <v>0.50560000000000005</v>
      </c>
      <c r="AO43" s="25">
        <v>0.16589999999999999</v>
      </c>
      <c r="BE43" s="57"/>
      <c r="BF43" s="57"/>
      <c r="BG43" s="57"/>
      <c r="BH43" s="57"/>
      <c r="BI43" s="57"/>
      <c r="BJ43" s="57"/>
      <c r="BK43" s="57"/>
      <c r="BL43" s="57"/>
      <c r="BM43" s="57"/>
      <c r="BN43" s="57"/>
      <c r="BO43" s="57"/>
      <c r="BP43" s="57"/>
      <c r="BQ43" s="57"/>
      <c r="BR43" s="57"/>
      <c r="BS43" s="57"/>
      <c r="BT43" s="57"/>
      <c r="BU43" s="57"/>
      <c r="BV43" s="57"/>
      <c r="BW43" s="25">
        <v>0.54630000000000001</v>
      </c>
      <c r="BX43" s="25">
        <v>1.1859</v>
      </c>
      <c r="BY43" s="25">
        <v>10.2089</v>
      </c>
      <c r="BZ43" s="25">
        <v>2.6257999999999999</v>
      </c>
    </row>
    <row r="44" spans="1:88" s="25" customFormat="1" x14ac:dyDescent="0.2">
      <c r="A44" s="52" t="s">
        <v>5</v>
      </c>
      <c r="B44" s="20" t="s">
        <v>376</v>
      </c>
      <c r="C44" s="52"/>
      <c r="D44" s="52">
        <v>2017</v>
      </c>
      <c r="E44" s="52" t="s">
        <v>356</v>
      </c>
      <c r="F44" s="140" t="s">
        <v>377</v>
      </c>
      <c r="G44" s="52" t="s">
        <v>378</v>
      </c>
      <c r="H44" s="52" t="s">
        <v>49</v>
      </c>
      <c r="I44" s="52" t="s">
        <v>49</v>
      </c>
      <c r="J44" s="52"/>
      <c r="K44" s="52"/>
      <c r="L44" s="52"/>
      <c r="M44" s="52" t="s">
        <v>1252</v>
      </c>
      <c r="N44" s="52" t="s">
        <v>359</v>
      </c>
      <c r="O44" s="52">
        <v>0.612904</v>
      </c>
      <c r="P44" s="20">
        <v>22</v>
      </c>
      <c r="Q44" s="52" t="s">
        <v>360</v>
      </c>
      <c r="R44" s="52"/>
      <c r="S44" s="52">
        <v>487593.33</v>
      </c>
      <c r="T44" s="52">
        <v>288119.28999999998</v>
      </c>
      <c r="U44" s="52" t="s">
        <v>361</v>
      </c>
      <c r="V44" s="52" t="s">
        <v>72</v>
      </c>
      <c r="W44" s="52" t="s">
        <v>362</v>
      </c>
      <c r="X44" s="52"/>
      <c r="Y44" s="52">
        <f t="shared" ref="Y44:Y50" si="11">X44*100</f>
        <v>0</v>
      </c>
      <c r="Z44" s="52">
        <v>5</v>
      </c>
      <c r="AA44" s="52">
        <v>50</v>
      </c>
      <c r="AB44" s="52"/>
      <c r="AC44" s="20">
        <v>19.718299999999999</v>
      </c>
      <c r="AD44" s="20">
        <v>0.4108</v>
      </c>
      <c r="AE44" s="20">
        <v>8.6346000000000007</v>
      </c>
      <c r="AF44" s="20">
        <v>13.1107</v>
      </c>
      <c r="AG44" s="20">
        <v>21.215</v>
      </c>
      <c r="AH44" s="20">
        <v>18.6355</v>
      </c>
      <c r="AI44" s="20">
        <v>8.8970000000000002</v>
      </c>
      <c r="AJ44" s="20">
        <v>19.368300000000001</v>
      </c>
      <c r="AK44" s="20">
        <v>16.205100000000002</v>
      </c>
      <c r="AL44" s="20">
        <v>15.117100000000001</v>
      </c>
      <c r="AM44" s="20">
        <v>8.1677999999999997</v>
      </c>
      <c r="AN44" s="20">
        <v>1.6301000000000001</v>
      </c>
      <c r="AO44" s="20">
        <v>1.3548</v>
      </c>
      <c r="AP44" s="52">
        <f t="shared" ref="AP44:BB47" si="12">AC44*1000</f>
        <v>19718.3</v>
      </c>
      <c r="AQ44" s="52">
        <f t="shared" si="12"/>
        <v>410.8</v>
      </c>
      <c r="AR44" s="52">
        <f t="shared" si="12"/>
        <v>8634.6</v>
      </c>
      <c r="AS44" s="52">
        <f t="shared" si="12"/>
        <v>13110.699999999999</v>
      </c>
      <c r="AT44" s="52">
        <f t="shared" si="12"/>
        <v>21215</v>
      </c>
      <c r="AU44" s="52">
        <f t="shared" si="12"/>
        <v>18635.5</v>
      </c>
      <c r="AV44" s="52">
        <f t="shared" si="12"/>
        <v>8897</v>
      </c>
      <c r="AW44" s="52">
        <f t="shared" si="12"/>
        <v>19368.300000000003</v>
      </c>
      <c r="AX44" s="52">
        <f t="shared" si="12"/>
        <v>16205.100000000002</v>
      </c>
      <c r="AY44" s="52">
        <f t="shared" si="12"/>
        <v>15117.1</v>
      </c>
      <c r="AZ44" s="52">
        <f t="shared" si="12"/>
        <v>8167.7999999999993</v>
      </c>
      <c r="BA44" s="52">
        <f t="shared" si="12"/>
        <v>1630.1000000000001</v>
      </c>
      <c r="BB44" s="52">
        <f t="shared" si="12"/>
        <v>1354.8</v>
      </c>
      <c r="BC44" s="52" t="s">
        <v>379</v>
      </c>
      <c r="BD44" s="52">
        <v>50</v>
      </c>
      <c r="BE44" s="52"/>
      <c r="BF44" s="52">
        <f t="shared" ref="BF44:BF50" si="13">O44</f>
        <v>0.612904</v>
      </c>
      <c r="BG44" s="52"/>
      <c r="BH44" s="52"/>
      <c r="BI44" s="52"/>
      <c r="BJ44" s="52"/>
      <c r="BK44" s="52"/>
      <c r="BL44" s="52"/>
      <c r="BM44" s="52"/>
      <c r="BN44" s="52"/>
      <c r="BO44" s="52"/>
      <c r="BP44" s="52"/>
      <c r="BQ44" s="52"/>
      <c r="BR44" s="144" t="s">
        <v>1256</v>
      </c>
      <c r="BS44" s="144"/>
      <c r="BT44" s="144"/>
      <c r="BU44" s="144"/>
      <c r="BV44" s="144" t="s">
        <v>1252</v>
      </c>
      <c r="BW44" s="52">
        <v>1.3746</v>
      </c>
      <c r="BX44" s="52">
        <v>8.6790000000000003</v>
      </c>
      <c r="BY44" s="52">
        <v>4.6010999999999997</v>
      </c>
      <c r="BZ44" s="52">
        <v>2.4891000000000001</v>
      </c>
      <c r="CA44" s="52">
        <f t="shared" ref="CA44:CA50" si="14">MIN(BW44:BZ44)</f>
        <v>1.3746</v>
      </c>
      <c r="CB44" s="52" t="s">
        <v>360</v>
      </c>
      <c r="CC44" s="52">
        <f t="shared" ref="CC44:CF47" si="15">BW44*1000</f>
        <v>1374.6000000000001</v>
      </c>
      <c r="CD44" s="52">
        <f t="shared" si="15"/>
        <v>8679</v>
      </c>
      <c r="CE44" s="52">
        <f t="shared" si="15"/>
        <v>4601.0999999999995</v>
      </c>
      <c r="CF44" s="52">
        <f t="shared" si="15"/>
        <v>2489.1</v>
      </c>
      <c r="CG44" s="52">
        <f t="shared" ref="CG44:CG50" si="16">MIN(CC44:CF44)</f>
        <v>1374.6000000000001</v>
      </c>
      <c r="CH44" s="52">
        <v>3</v>
      </c>
    </row>
    <row r="45" spans="1:88" s="25" customFormat="1" x14ac:dyDescent="0.2">
      <c r="A45" s="52" t="s">
        <v>11</v>
      </c>
      <c r="B45" s="20" t="s">
        <v>384</v>
      </c>
      <c r="C45" s="52"/>
      <c r="D45" s="52">
        <v>2045</v>
      </c>
      <c r="E45" s="52" t="s">
        <v>356</v>
      </c>
      <c r="F45" s="140" t="s">
        <v>71</v>
      </c>
      <c r="G45" s="52"/>
      <c r="H45" s="52" t="s">
        <v>49</v>
      </c>
      <c r="I45" s="52" t="s">
        <v>49</v>
      </c>
      <c r="J45" s="52"/>
      <c r="K45" s="52"/>
      <c r="L45" s="52"/>
      <c r="M45" s="52" t="s">
        <v>1252</v>
      </c>
      <c r="N45" s="52" t="s">
        <v>359</v>
      </c>
      <c r="O45" s="52">
        <v>9.7194800000000008</v>
      </c>
      <c r="P45" s="20">
        <v>28</v>
      </c>
      <c r="Q45" s="52" t="s">
        <v>360</v>
      </c>
      <c r="R45" s="52"/>
      <c r="S45" s="52">
        <v>489374.37</v>
      </c>
      <c r="T45" s="52">
        <v>290154.49</v>
      </c>
      <c r="U45" s="52" t="s">
        <v>361</v>
      </c>
      <c r="V45" s="52" t="s">
        <v>78</v>
      </c>
      <c r="W45" s="141" t="s">
        <v>362</v>
      </c>
      <c r="X45" s="52">
        <v>7.3325400000000002E-3</v>
      </c>
      <c r="Y45" s="52">
        <f t="shared" si="11"/>
        <v>0.73325400000000007</v>
      </c>
      <c r="Z45" s="52">
        <v>5</v>
      </c>
      <c r="AA45" s="52">
        <v>50</v>
      </c>
      <c r="AB45" s="52"/>
      <c r="AC45" s="20">
        <v>21.586200000000002</v>
      </c>
      <c r="AD45" s="20">
        <v>1.3728</v>
      </c>
      <c r="AE45" s="20">
        <v>10.845800000000001</v>
      </c>
      <c r="AF45" s="20">
        <v>14.738200000000001</v>
      </c>
      <c r="AG45" s="20">
        <v>22.335699999999999</v>
      </c>
      <c r="AH45" s="20">
        <v>19.8139</v>
      </c>
      <c r="AI45" s="20">
        <v>11.4871</v>
      </c>
      <c r="AJ45" s="20">
        <v>19.833100000000002</v>
      </c>
      <c r="AK45" s="20">
        <v>14.386200000000001</v>
      </c>
      <c r="AL45" s="20">
        <v>15.011699999999999</v>
      </c>
      <c r="AM45" s="20">
        <v>10.646599999999999</v>
      </c>
      <c r="AN45" s="20">
        <v>1.3291999999999999</v>
      </c>
      <c r="AO45" s="20">
        <v>1.5100000000000001E-2</v>
      </c>
      <c r="AP45" s="52">
        <f t="shared" si="12"/>
        <v>21586.2</v>
      </c>
      <c r="AQ45" s="52">
        <f t="shared" si="12"/>
        <v>1372.8</v>
      </c>
      <c r="AR45" s="52">
        <f t="shared" si="12"/>
        <v>10845.800000000001</v>
      </c>
      <c r="AS45" s="52">
        <f t="shared" si="12"/>
        <v>14738.2</v>
      </c>
      <c r="AT45" s="52">
        <f t="shared" si="12"/>
        <v>22335.7</v>
      </c>
      <c r="AU45" s="52">
        <f t="shared" si="12"/>
        <v>19813.900000000001</v>
      </c>
      <c r="AV45" s="52">
        <f t="shared" si="12"/>
        <v>11487.1</v>
      </c>
      <c r="AW45" s="52">
        <f t="shared" si="12"/>
        <v>19833.100000000002</v>
      </c>
      <c r="AX45" s="52">
        <f t="shared" si="12"/>
        <v>14386.2</v>
      </c>
      <c r="AY45" s="52">
        <f t="shared" si="12"/>
        <v>15011.699999999999</v>
      </c>
      <c r="AZ45" s="52">
        <f t="shared" si="12"/>
        <v>10646.599999999999</v>
      </c>
      <c r="BA45" s="52">
        <f t="shared" si="12"/>
        <v>1329.2</v>
      </c>
      <c r="BB45" s="52">
        <f t="shared" si="12"/>
        <v>15.100000000000001</v>
      </c>
      <c r="BC45" s="52" t="s">
        <v>385</v>
      </c>
      <c r="BD45" s="52">
        <v>50</v>
      </c>
      <c r="BE45" s="52"/>
      <c r="BF45" s="52">
        <f t="shared" si="13"/>
        <v>9.7194800000000008</v>
      </c>
      <c r="BG45" s="52"/>
      <c r="BH45" s="52"/>
      <c r="BI45" s="52"/>
      <c r="BJ45" s="52"/>
      <c r="BK45" s="52"/>
      <c r="BL45" s="52"/>
      <c r="BM45" s="52"/>
      <c r="BN45" s="52"/>
      <c r="BO45" s="52"/>
      <c r="BP45" s="52"/>
      <c r="BQ45" s="52"/>
      <c r="BR45" s="144" t="s">
        <v>1260</v>
      </c>
      <c r="BS45" s="144"/>
      <c r="BT45" s="144"/>
      <c r="BU45" s="144"/>
      <c r="BV45" s="144" t="s">
        <v>1260</v>
      </c>
      <c r="BW45" s="52">
        <v>2.0000000000000001E-4</v>
      </c>
      <c r="BX45" s="52">
        <v>11.1957</v>
      </c>
      <c r="BY45" s="52">
        <v>1.6693</v>
      </c>
      <c r="BZ45" s="52">
        <v>2.18E-2</v>
      </c>
      <c r="CA45" s="52">
        <f t="shared" si="14"/>
        <v>2.0000000000000001E-4</v>
      </c>
      <c r="CB45" s="52"/>
      <c r="CC45" s="52">
        <f t="shared" si="15"/>
        <v>0.2</v>
      </c>
      <c r="CD45" s="52">
        <f t="shared" si="15"/>
        <v>11195.7</v>
      </c>
      <c r="CE45" s="52">
        <f t="shared" si="15"/>
        <v>1669.3</v>
      </c>
      <c r="CF45" s="52">
        <f t="shared" si="15"/>
        <v>21.8</v>
      </c>
      <c r="CG45" s="52">
        <f t="shared" si="16"/>
        <v>0.2</v>
      </c>
      <c r="CH45" s="52">
        <v>1</v>
      </c>
    </row>
    <row r="46" spans="1:88" s="25" customFormat="1" x14ac:dyDescent="0.2">
      <c r="A46" s="52" t="s">
        <v>3</v>
      </c>
      <c r="B46" s="20" t="s">
        <v>404</v>
      </c>
      <c r="C46" s="52"/>
      <c r="D46" s="52">
        <v>363</v>
      </c>
      <c r="E46" s="52" t="s">
        <v>356</v>
      </c>
      <c r="F46" s="140" t="s">
        <v>58</v>
      </c>
      <c r="G46" s="52" t="s">
        <v>59</v>
      </c>
      <c r="H46" s="52" t="s">
        <v>49</v>
      </c>
      <c r="I46" s="52" t="s">
        <v>49</v>
      </c>
      <c r="J46" s="52"/>
      <c r="K46" s="52"/>
      <c r="L46" s="52"/>
      <c r="M46" s="52" t="s">
        <v>1252</v>
      </c>
      <c r="N46" s="52" t="s">
        <v>359</v>
      </c>
      <c r="O46" s="52">
        <v>0.252413</v>
      </c>
      <c r="P46" s="20">
        <v>18</v>
      </c>
      <c r="Q46" s="52" t="s">
        <v>360</v>
      </c>
      <c r="R46" s="52"/>
      <c r="S46" s="52">
        <v>489672.02</v>
      </c>
      <c r="T46" s="52">
        <v>288671.46999999997</v>
      </c>
      <c r="U46" s="52" t="s">
        <v>361</v>
      </c>
      <c r="V46" s="52" t="s">
        <v>60</v>
      </c>
      <c r="W46" s="52" t="s">
        <v>362</v>
      </c>
      <c r="X46" s="52"/>
      <c r="Y46" s="52">
        <f t="shared" si="11"/>
        <v>0</v>
      </c>
      <c r="Z46" s="52">
        <v>5</v>
      </c>
      <c r="AA46" s="52">
        <v>50</v>
      </c>
      <c r="AB46" s="52"/>
      <c r="AC46" s="20">
        <v>20.264399999999998</v>
      </c>
      <c r="AD46" s="20">
        <v>1.0644</v>
      </c>
      <c r="AE46" s="20">
        <v>9.6036000000000001</v>
      </c>
      <c r="AF46" s="20">
        <v>13.406499999999999</v>
      </c>
      <c r="AG46" s="20">
        <v>21.043900000000001</v>
      </c>
      <c r="AH46" s="20">
        <v>18.5124</v>
      </c>
      <c r="AI46" s="20">
        <v>10.7211</v>
      </c>
      <c r="AJ46" s="20">
        <v>18.6509</v>
      </c>
      <c r="AK46" s="20">
        <v>14.1553</v>
      </c>
      <c r="AL46" s="20">
        <v>13.9687</v>
      </c>
      <c r="AM46" s="20">
        <v>10.2212</v>
      </c>
      <c r="AN46" s="20">
        <v>0.46079999999999999</v>
      </c>
      <c r="AO46" s="20">
        <v>0.4698</v>
      </c>
      <c r="AP46" s="52">
        <f t="shared" si="12"/>
        <v>20264.399999999998</v>
      </c>
      <c r="AQ46" s="52">
        <f t="shared" si="12"/>
        <v>1064.4000000000001</v>
      </c>
      <c r="AR46" s="52">
        <f t="shared" si="12"/>
        <v>9603.6</v>
      </c>
      <c r="AS46" s="52">
        <f t="shared" si="12"/>
        <v>13406.5</v>
      </c>
      <c r="AT46" s="52">
        <f t="shared" si="12"/>
        <v>21043.9</v>
      </c>
      <c r="AU46" s="52">
        <f t="shared" si="12"/>
        <v>18512.399999999998</v>
      </c>
      <c r="AV46" s="52">
        <f t="shared" si="12"/>
        <v>10721.1</v>
      </c>
      <c r="AW46" s="52">
        <f t="shared" si="12"/>
        <v>18650.900000000001</v>
      </c>
      <c r="AX46" s="52">
        <f t="shared" si="12"/>
        <v>14155.300000000001</v>
      </c>
      <c r="AY46" s="52">
        <f t="shared" si="12"/>
        <v>13968.7</v>
      </c>
      <c r="AZ46" s="52">
        <f t="shared" si="12"/>
        <v>10221.199999999999</v>
      </c>
      <c r="BA46" s="52">
        <f t="shared" si="12"/>
        <v>460.8</v>
      </c>
      <c r="BB46" s="52">
        <f t="shared" si="12"/>
        <v>469.8</v>
      </c>
      <c r="BC46" s="52" t="s">
        <v>405</v>
      </c>
      <c r="BD46" s="52">
        <v>50</v>
      </c>
      <c r="BE46" s="52"/>
      <c r="BF46" s="52">
        <f t="shared" si="13"/>
        <v>0.252413</v>
      </c>
      <c r="BG46" s="52"/>
      <c r="BH46" s="52"/>
      <c r="BI46" s="52"/>
      <c r="BJ46" s="52"/>
      <c r="BK46" s="52"/>
      <c r="BL46" s="52"/>
      <c r="BM46" s="52"/>
      <c r="BN46" s="52"/>
      <c r="BO46" s="52"/>
      <c r="BP46" s="52"/>
      <c r="BQ46" s="52"/>
      <c r="BR46" s="144" t="s">
        <v>1256</v>
      </c>
      <c r="BS46" s="144"/>
      <c r="BT46" s="144"/>
      <c r="BU46" s="144"/>
      <c r="BV46" s="144" t="s">
        <v>1252</v>
      </c>
      <c r="BW46" s="52">
        <v>3.1E-2</v>
      </c>
      <c r="BX46" s="52">
        <v>10.1037</v>
      </c>
      <c r="BY46" s="52">
        <v>2.9026000000000001</v>
      </c>
      <c r="BZ46" s="52">
        <v>0.89939999999999998</v>
      </c>
      <c r="CA46" s="52">
        <f t="shared" si="14"/>
        <v>3.1E-2</v>
      </c>
      <c r="CB46" s="52" t="s">
        <v>360</v>
      </c>
      <c r="CC46" s="52">
        <f t="shared" si="15"/>
        <v>31</v>
      </c>
      <c r="CD46" s="52">
        <f t="shared" si="15"/>
        <v>10103.700000000001</v>
      </c>
      <c r="CE46" s="52">
        <f t="shared" si="15"/>
        <v>2902.6</v>
      </c>
      <c r="CF46" s="52">
        <f t="shared" si="15"/>
        <v>899.4</v>
      </c>
      <c r="CG46" s="52">
        <f t="shared" si="16"/>
        <v>31</v>
      </c>
      <c r="CH46" s="52">
        <v>1</v>
      </c>
    </row>
    <row r="47" spans="1:88" s="25" customFormat="1" x14ac:dyDescent="0.2">
      <c r="A47" s="52" t="s">
        <v>24</v>
      </c>
      <c r="B47" s="20" t="s">
        <v>498</v>
      </c>
      <c r="C47" s="52" t="s">
        <v>499</v>
      </c>
      <c r="D47" s="52"/>
      <c r="E47" s="52" t="s">
        <v>356</v>
      </c>
      <c r="F47" s="140" t="s">
        <v>500</v>
      </c>
      <c r="G47" s="52" t="s">
        <v>501</v>
      </c>
      <c r="H47" s="52" t="s">
        <v>501</v>
      </c>
      <c r="I47" s="52" t="s">
        <v>181</v>
      </c>
      <c r="J47" s="52"/>
      <c r="K47" s="52"/>
      <c r="L47" s="52"/>
      <c r="M47" s="52" t="s">
        <v>1253</v>
      </c>
      <c r="N47" s="52" t="s">
        <v>371</v>
      </c>
      <c r="O47" s="52">
        <v>0.47878599999999999</v>
      </c>
      <c r="P47" s="20">
        <v>23</v>
      </c>
      <c r="Q47" s="52" t="s">
        <v>360</v>
      </c>
      <c r="R47" s="52"/>
      <c r="S47" s="52">
        <v>494196.16</v>
      </c>
      <c r="T47" s="52">
        <v>270375.58</v>
      </c>
      <c r="U47" s="52" t="s">
        <v>361</v>
      </c>
      <c r="V47" s="52" t="s">
        <v>118</v>
      </c>
      <c r="W47" s="52" t="s">
        <v>372</v>
      </c>
      <c r="X47" s="52"/>
      <c r="Y47" s="52">
        <f t="shared" si="11"/>
        <v>0</v>
      </c>
      <c r="Z47" s="52">
        <v>5</v>
      </c>
      <c r="AA47" s="52">
        <v>50</v>
      </c>
      <c r="AB47" s="52"/>
      <c r="AC47" s="20">
        <v>5.0186999999999999</v>
      </c>
      <c r="AD47" s="20">
        <v>18.6919</v>
      </c>
      <c r="AE47" s="20">
        <v>10.1937</v>
      </c>
      <c r="AF47" s="20">
        <v>5.7710999999999997</v>
      </c>
      <c r="AG47" s="20">
        <v>2.5335000000000001</v>
      </c>
      <c r="AH47" s="20">
        <v>5.2400000000000002E-2</v>
      </c>
      <c r="AI47" s="20">
        <v>16.321400000000001</v>
      </c>
      <c r="AJ47" s="20">
        <v>5.6913999999999998</v>
      </c>
      <c r="AK47" s="20">
        <v>20.0975</v>
      </c>
      <c r="AL47" s="20">
        <v>9.6821000000000002</v>
      </c>
      <c r="AM47" s="20">
        <v>18.826799999999999</v>
      </c>
      <c r="AN47" s="20">
        <v>4.3838999999999997</v>
      </c>
      <c r="AO47" s="20">
        <v>3.6652</v>
      </c>
      <c r="AP47" s="52">
        <f t="shared" si="12"/>
        <v>5018.7</v>
      </c>
      <c r="AQ47" s="52">
        <f t="shared" si="12"/>
        <v>18691.900000000001</v>
      </c>
      <c r="AR47" s="52">
        <f t="shared" si="12"/>
        <v>10193.699999999999</v>
      </c>
      <c r="AS47" s="52">
        <f t="shared" si="12"/>
        <v>5771.0999999999995</v>
      </c>
      <c r="AT47" s="52">
        <f t="shared" si="12"/>
        <v>2533.5</v>
      </c>
      <c r="AU47" s="52">
        <f t="shared" si="12"/>
        <v>52.400000000000006</v>
      </c>
      <c r="AV47" s="52">
        <f t="shared" si="12"/>
        <v>16321.400000000001</v>
      </c>
      <c r="AW47" s="52">
        <f t="shared" si="12"/>
        <v>5691.4</v>
      </c>
      <c r="AX47" s="52">
        <f t="shared" si="12"/>
        <v>20097.5</v>
      </c>
      <c r="AY47" s="52">
        <f t="shared" si="12"/>
        <v>9682.1</v>
      </c>
      <c r="AZ47" s="52">
        <f t="shared" si="12"/>
        <v>18826.8</v>
      </c>
      <c r="BA47" s="52">
        <f t="shared" si="12"/>
        <v>4383.8999999999996</v>
      </c>
      <c r="BB47" s="52">
        <f t="shared" si="12"/>
        <v>3665.2</v>
      </c>
      <c r="BC47" s="52" t="s">
        <v>471</v>
      </c>
      <c r="BD47" s="52">
        <v>50</v>
      </c>
      <c r="BE47" s="52"/>
      <c r="BF47" s="52">
        <f t="shared" si="13"/>
        <v>0.47878599999999999</v>
      </c>
      <c r="BG47" s="52"/>
      <c r="BH47" s="52"/>
      <c r="BI47" s="52"/>
      <c r="BJ47" s="52"/>
      <c r="BK47" s="52"/>
      <c r="BL47" s="52"/>
      <c r="BM47" s="52"/>
      <c r="BN47" s="52"/>
      <c r="BO47" s="52"/>
      <c r="BP47" s="52"/>
      <c r="BQ47" s="52"/>
      <c r="BR47" s="144" t="s">
        <v>1255</v>
      </c>
      <c r="BS47" s="144"/>
      <c r="BT47" s="144"/>
      <c r="BU47" s="144"/>
      <c r="BV47" s="144" t="s">
        <v>1252</v>
      </c>
      <c r="BW47" s="52">
        <v>7.1099999999999997E-2</v>
      </c>
      <c r="BX47" s="52">
        <v>1.4491000000000001</v>
      </c>
      <c r="BY47" s="52">
        <v>11.2667</v>
      </c>
      <c r="BZ47" s="52">
        <v>2.0078</v>
      </c>
      <c r="CA47" s="52">
        <f t="shared" si="14"/>
        <v>7.1099999999999997E-2</v>
      </c>
      <c r="CB47" s="52" t="s">
        <v>360</v>
      </c>
      <c r="CC47" s="52">
        <f t="shared" si="15"/>
        <v>71.099999999999994</v>
      </c>
      <c r="CD47" s="52">
        <f t="shared" si="15"/>
        <v>1449.1000000000001</v>
      </c>
      <c r="CE47" s="52">
        <f t="shared" si="15"/>
        <v>11266.7</v>
      </c>
      <c r="CF47" s="52">
        <f t="shared" si="15"/>
        <v>2007.8</v>
      </c>
      <c r="CG47" s="52">
        <f t="shared" si="16"/>
        <v>71.099999999999994</v>
      </c>
      <c r="CH47" s="52">
        <v>1</v>
      </c>
    </row>
    <row r="48" spans="1:88" s="25" customFormat="1" x14ac:dyDescent="0.2">
      <c r="A48" s="52" t="s">
        <v>38</v>
      </c>
      <c r="B48" s="20" t="s">
        <v>486</v>
      </c>
      <c r="C48" s="52"/>
      <c r="D48" s="52">
        <v>942</v>
      </c>
      <c r="E48" s="52" t="s">
        <v>356</v>
      </c>
      <c r="F48" s="140" t="s">
        <v>160</v>
      </c>
      <c r="G48" s="52" t="s">
        <v>487</v>
      </c>
      <c r="H48" s="52" t="s">
        <v>161</v>
      </c>
      <c r="I48" s="52" t="s">
        <v>150</v>
      </c>
      <c r="J48" s="52" t="s">
        <v>1270</v>
      </c>
      <c r="K48" s="52"/>
      <c r="L48" s="52" t="s">
        <v>360</v>
      </c>
      <c r="M48" s="52" t="s">
        <v>1231</v>
      </c>
      <c r="N48" s="52" t="s">
        <v>359</v>
      </c>
      <c r="O48" s="52">
        <v>0.66134700000000002</v>
      </c>
      <c r="P48" s="20">
        <v>20</v>
      </c>
      <c r="Q48" s="52" t="s">
        <v>360</v>
      </c>
      <c r="R48" s="52"/>
      <c r="S48" s="52">
        <v>490400.44</v>
      </c>
      <c r="T48" s="52">
        <v>259507.38</v>
      </c>
      <c r="U48" s="52" t="s">
        <v>361</v>
      </c>
      <c r="V48" s="52" t="s">
        <v>163</v>
      </c>
      <c r="W48" s="52" t="s">
        <v>419</v>
      </c>
      <c r="X48" s="52"/>
      <c r="Y48" s="52">
        <f t="shared" si="11"/>
        <v>0</v>
      </c>
      <c r="Z48" s="52">
        <v>5</v>
      </c>
      <c r="AA48" s="52">
        <v>100</v>
      </c>
      <c r="AB48" s="52"/>
      <c r="AC48" s="20">
        <v>7.9974999999999996</v>
      </c>
      <c r="AD48" s="20">
        <v>28.747900000000001</v>
      </c>
      <c r="AE48" s="20">
        <v>18.2576</v>
      </c>
      <c r="AF48" s="20">
        <v>15.045199999999999</v>
      </c>
      <c r="AG48" s="20">
        <v>10.300800000000001</v>
      </c>
      <c r="AH48" s="20">
        <v>11.539400000000001</v>
      </c>
      <c r="AI48" s="20">
        <v>23.076799999999999</v>
      </c>
      <c r="AJ48" s="20">
        <v>15.821400000000001</v>
      </c>
      <c r="AK48" s="20">
        <v>31.521699999999999</v>
      </c>
      <c r="AL48" s="20">
        <v>21.0471</v>
      </c>
      <c r="AM48" s="20">
        <v>25.761099999999999</v>
      </c>
      <c r="AN48" s="20">
        <v>8.5395000000000003</v>
      </c>
      <c r="AO48" s="20">
        <v>6.6641000000000004</v>
      </c>
      <c r="AP48" s="52">
        <f t="shared" ref="AP48:BB48" si="17">AC48*1000</f>
        <v>7997.5</v>
      </c>
      <c r="AQ48" s="52">
        <f t="shared" si="17"/>
        <v>28747.9</v>
      </c>
      <c r="AR48" s="52">
        <f t="shared" si="17"/>
        <v>18257.599999999999</v>
      </c>
      <c r="AS48" s="52">
        <f t="shared" si="17"/>
        <v>15045.199999999999</v>
      </c>
      <c r="AT48" s="52">
        <f t="shared" si="17"/>
        <v>10300.800000000001</v>
      </c>
      <c r="AU48" s="52">
        <f t="shared" si="17"/>
        <v>11539.400000000001</v>
      </c>
      <c r="AV48" s="52">
        <f t="shared" si="17"/>
        <v>23076.799999999999</v>
      </c>
      <c r="AW48" s="52">
        <f t="shared" si="17"/>
        <v>15821.400000000001</v>
      </c>
      <c r="AX48" s="52">
        <f t="shared" si="17"/>
        <v>31521.7</v>
      </c>
      <c r="AY48" s="52">
        <f t="shared" si="17"/>
        <v>21047.1</v>
      </c>
      <c r="AZ48" s="52">
        <f t="shared" si="17"/>
        <v>25761.1</v>
      </c>
      <c r="BA48" s="52">
        <f t="shared" si="17"/>
        <v>8539.5</v>
      </c>
      <c r="BB48" s="52">
        <f t="shared" si="17"/>
        <v>6664.1</v>
      </c>
      <c r="BC48" s="52" t="s">
        <v>488</v>
      </c>
      <c r="BD48" s="52">
        <v>35</v>
      </c>
      <c r="BE48" s="52" t="s">
        <v>360</v>
      </c>
      <c r="BF48" s="52">
        <f t="shared" si="13"/>
        <v>0.66134700000000002</v>
      </c>
      <c r="BG48" s="52">
        <v>1</v>
      </c>
      <c r="BH48" s="52"/>
      <c r="BI48" s="52">
        <f>BF48*BG48</f>
        <v>0.66134700000000002</v>
      </c>
      <c r="BJ48" s="52">
        <v>0.9</v>
      </c>
      <c r="BK48" s="52">
        <f>BI48*BJ48</f>
        <v>0.59521230000000003</v>
      </c>
      <c r="BL48" s="52" t="s">
        <v>616</v>
      </c>
      <c r="BM48" s="52">
        <v>1</v>
      </c>
      <c r="BN48" s="52">
        <f>BK48*BM48</f>
        <v>0.59521230000000003</v>
      </c>
      <c r="BO48" s="52">
        <f>BD48</f>
        <v>35</v>
      </c>
      <c r="BP48" s="52"/>
      <c r="BQ48" s="52">
        <f>BF48*BG48*BJ48*BM48*BO48</f>
        <v>20.832430500000001</v>
      </c>
      <c r="BR48" s="144">
        <f>BQ48</f>
        <v>20.832430500000001</v>
      </c>
      <c r="BS48" s="144"/>
      <c r="BT48" s="144"/>
      <c r="BU48" s="144"/>
      <c r="BV48" s="144" t="s">
        <v>1259</v>
      </c>
      <c r="BW48" s="52">
        <v>2.8325999999999998</v>
      </c>
      <c r="BX48" s="52">
        <v>5.3680000000000003</v>
      </c>
      <c r="BY48" s="52">
        <v>11.1751</v>
      </c>
      <c r="BZ48" s="52">
        <v>9.2620000000000005</v>
      </c>
      <c r="CA48" s="52">
        <f t="shared" si="14"/>
        <v>2.8325999999999998</v>
      </c>
      <c r="CB48" s="52" t="s">
        <v>360</v>
      </c>
      <c r="CC48" s="52">
        <f t="shared" ref="CC48:CF50" si="18">BW48*1000</f>
        <v>2832.6</v>
      </c>
      <c r="CD48" s="52">
        <f t="shared" si="18"/>
        <v>5368</v>
      </c>
      <c r="CE48" s="52">
        <f t="shared" si="18"/>
        <v>11175.1</v>
      </c>
      <c r="CF48" s="52">
        <f t="shared" si="18"/>
        <v>9262</v>
      </c>
      <c r="CG48" s="52">
        <f t="shared" si="16"/>
        <v>2832.6</v>
      </c>
      <c r="CH48" s="52">
        <v>3</v>
      </c>
    </row>
    <row r="49" spans="1:86" s="25" customFormat="1" x14ac:dyDescent="0.2">
      <c r="A49" s="52" t="s">
        <v>29</v>
      </c>
      <c r="B49" s="20" t="s">
        <v>421</v>
      </c>
      <c r="C49" s="52" t="s">
        <v>422</v>
      </c>
      <c r="D49" s="52"/>
      <c r="E49" s="52" t="s">
        <v>356</v>
      </c>
      <c r="F49" s="140">
        <v>21</v>
      </c>
      <c r="G49" s="52" t="s">
        <v>423</v>
      </c>
      <c r="H49" s="52" t="s">
        <v>424</v>
      </c>
      <c r="I49" s="52" t="s">
        <v>181</v>
      </c>
      <c r="J49" s="52" t="s">
        <v>1270</v>
      </c>
      <c r="K49" s="52"/>
      <c r="L49" s="52" t="s">
        <v>360</v>
      </c>
      <c r="M49" s="52" t="s">
        <v>360</v>
      </c>
      <c r="N49" s="52" t="s">
        <v>371</v>
      </c>
      <c r="O49" s="52">
        <v>0.31092500000000001</v>
      </c>
      <c r="P49" s="20">
        <v>61</v>
      </c>
      <c r="Q49" s="52" t="s">
        <v>360</v>
      </c>
      <c r="R49" s="52"/>
      <c r="S49" s="52">
        <v>498355.3</v>
      </c>
      <c r="T49" s="52">
        <v>275255.33</v>
      </c>
      <c r="U49" s="52" t="s">
        <v>361</v>
      </c>
      <c r="V49" s="52" t="s">
        <v>133</v>
      </c>
      <c r="W49" s="52" t="s">
        <v>419</v>
      </c>
      <c r="X49" s="52"/>
      <c r="Y49" s="52">
        <f t="shared" si="11"/>
        <v>0</v>
      </c>
      <c r="Z49" s="52">
        <v>5</v>
      </c>
      <c r="AA49" s="52">
        <v>50</v>
      </c>
      <c r="AB49" s="52"/>
      <c r="AC49" s="20">
        <v>11.1836</v>
      </c>
      <c r="AD49" s="20">
        <v>16.246500000000001</v>
      </c>
      <c r="AE49" s="20">
        <v>11.3574</v>
      </c>
      <c r="AF49" s="20">
        <v>7.6601999999999997</v>
      </c>
      <c r="AG49" s="20">
        <v>7.0194999999999999</v>
      </c>
      <c r="AH49" s="20">
        <v>5.6523000000000003</v>
      </c>
      <c r="AI49" s="20">
        <v>17.483000000000001</v>
      </c>
      <c r="AJ49" s="20">
        <v>2.6852999999999998</v>
      </c>
      <c r="AK49" s="20">
        <v>13.930099999999999</v>
      </c>
      <c r="AL49" s="20">
        <v>3.4615999999999998</v>
      </c>
      <c r="AM49" s="20">
        <v>19.440899999999999</v>
      </c>
      <c r="AN49" s="20">
        <v>10.669</v>
      </c>
      <c r="AO49" s="20">
        <v>9.2651000000000003</v>
      </c>
      <c r="AP49" s="52">
        <f t="shared" ref="AP49:BB50" si="19">AC49*1000</f>
        <v>11183.6</v>
      </c>
      <c r="AQ49" s="52">
        <f t="shared" si="19"/>
        <v>16246.500000000002</v>
      </c>
      <c r="AR49" s="52">
        <f t="shared" si="19"/>
        <v>11357.4</v>
      </c>
      <c r="AS49" s="52">
        <f t="shared" si="19"/>
        <v>7660.2</v>
      </c>
      <c r="AT49" s="52">
        <f t="shared" si="19"/>
        <v>7019.5</v>
      </c>
      <c r="AU49" s="52">
        <f t="shared" si="19"/>
        <v>5652.3</v>
      </c>
      <c r="AV49" s="52">
        <f t="shared" si="19"/>
        <v>17483</v>
      </c>
      <c r="AW49" s="52">
        <f t="shared" si="19"/>
        <v>2685.2999999999997</v>
      </c>
      <c r="AX49" s="52">
        <f t="shared" si="19"/>
        <v>13930.1</v>
      </c>
      <c r="AY49" s="52">
        <f t="shared" si="19"/>
        <v>3461.6</v>
      </c>
      <c r="AZ49" s="52">
        <f t="shared" si="19"/>
        <v>19440.899999999998</v>
      </c>
      <c r="BA49" s="52">
        <f t="shared" si="19"/>
        <v>10669</v>
      </c>
      <c r="BB49" s="52">
        <f t="shared" si="19"/>
        <v>9265.1</v>
      </c>
      <c r="BC49" s="52" t="s">
        <v>385</v>
      </c>
      <c r="BD49" s="52">
        <v>35</v>
      </c>
      <c r="BE49" s="52" t="s">
        <v>360</v>
      </c>
      <c r="BF49" s="52">
        <f t="shared" si="13"/>
        <v>0.31092500000000001</v>
      </c>
      <c r="BG49" s="52"/>
      <c r="BH49" s="52"/>
      <c r="BI49" s="52"/>
      <c r="BJ49" s="52"/>
      <c r="BK49" s="52"/>
      <c r="BL49" s="52"/>
      <c r="BM49" s="52"/>
      <c r="BN49" s="52"/>
      <c r="BO49" s="52"/>
      <c r="BP49" s="52"/>
      <c r="BQ49" s="52"/>
      <c r="BR49" s="144" t="s">
        <v>1261</v>
      </c>
      <c r="BS49" s="144"/>
      <c r="BT49" s="144"/>
      <c r="BU49" s="144"/>
      <c r="BV49" s="144"/>
      <c r="BW49" s="52">
        <v>1.5527</v>
      </c>
      <c r="BX49" s="52">
        <v>1.5103</v>
      </c>
      <c r="BY49" s="52">
        <v>16.753699999999998</v>
      </c>
      <c r="BZ49" s="52">
        <v>7.5873999999999997</v>
      </c>
      <c r="CA49" s="52">
        <f t="shared" si="14"/>
        <v>1.5103</v>
      </c>
      <c r="CB49" s="52" t="s">
        <v>360</v>
      </c>
      <c r="CC49" s="52">
        <f t="shared" si="18"/>
        <v>1552.7</v>
      </c>
      <c r="CD49" s="52">
        <f t="shared" si="18"/>
        <v>1510.3</v>
      </c>
      <c r="CE49" s="52">
        <f t="shared" si="18"/>
        <v>16753.699999999997</v>
      </c>
      <c r="CF49" s="52">
        <f t="shared" si="18"/>
        <v>7587.4</v>
      </c>
      <c r="CG49" s="52">
        <f t="shared" si="16"/>
        <v>1510.3</v>
      </c>
      <c r="CH49" s="52">
        <v>3</v>
      </c>
    </row>
    <row r="50" spans="1:86" s="25" customFormat="1" x14ac:dyDescent="0.2">
      <c r="A50" s="52" t="s">
        <v>15</v>
      </c>
      <c r="B50" s="20" t="s">
        <v>444</v>
      </c>
      <c r="C50" s="52"/>
      <c r="D50" s="52">
        <v>1157</v>
      </c>
      <c r="E50" s="52" t="s">
        <v>356</v>
      </c>
      <c r="F50" s="140" t="s">
        <v>90</v>
      </c>
      <c r="G50" s="52" t="s">
        <v>91</v>
      </c>
      <c r="H50" s="52" t="s">
        <v>92</v>
      </c>
      <c r="I50" s="52" t="s">
        <v>81</v>
      </c>
      <c r="J50" s="52" t="s">
        <v>1270</v>
      </c>
      <c r="K50" s="52"/>
      <c r="L50" s="52" t="s">
        <v>360</v>
      </c>
      <c r="M50" s="52" t="s">
        <v>360</v>
      </c>
      <c r="N50" s="52" t="s">
        <v>359</v>
      </c>
      <c r="O50" s="52">
        <v>1.6927700000000001</v>
      </c>
      <c r="P50" s="20">
        <v>11</v>
      </c>
      <c r="Q50" s="52" t="s">
        <v>360</v>
      </c>
      <c r="R50" s="52"/>
      <c r="S50" s="52">
        <v>480442.17</v>
      </c>
      <c r="T50" s="52">
        <v>288146.62</v>
      </c>
      <c r="U50" s="52" t="s">
        <v>361</v>
      </c>
      <c r="V50" s="52" t="s">
        <v>93</v>
      </c>
      <c r="W50" s="52" t="s">
        <v>419</v>
      </c>
      <c r="X50" s="52"/>
      <c r="Y50" s="52">
        <f t="shared" si="11"/>
        <v>0</v>
      </c>
      <c r="Z50" s="52">
        <v>5</v>
      </c>
      <c r="AA50" s="52">
        <v>100</v>
      </c>
      <c r="AB50" s="52"/>
      <c r="AC50" s="20">
        <v>21.3416</v>
      </c>
      <c r="AD50" s="20">
        <v>7.3776000000000002</v>
      </c>
      <c r="AE50" s="20">
        <v>10.604200000000001</v>
      </c>
      <c r="AF50" s="20">
        <v>16.138500000000001</v>
      </c>
      <c r="AG50" s="20">
        <v>24.904599999999999</v>
      </c>
      <c r="AH50" s="20">
        <v>22.276599999999998</v>
      </c>
      <c r="AI50" s="20">
        <v>6.7736999999999998</v>
      </c>
      <c r="AJ50" s="20">
        <v>24.446300000000001</v>
      </c>
      <c r="AK50" s="20">
        <v>23.3141</v>
      </c>
      <c r="AL50" s="20">
        <v>21.163599999999999</v>
      </c>
      <c r="AM50" s="20">
        <v>4.4528999999999996</v>
      </c>
      <c r="AN50" s="20">
        <v>6.2317</v>
      </c>
      <c r="AO50" s="20">
        <v>3.9807000000000001</v>
      </c>
      <c r="AP50" s="52">
        <f t="shared" si="19"/>
        <v>21341.599999999999</v>
      </c>
      <c r="AQ50" s="52">
        <f t="shared" si="19"/>
        <v>7377.6</v>
      </c>
      <c r="AR50" s="52">
        <f t="shared" si="19"/>
        <v>10604.2</v>
      </c>
      <c r="AS50" s="52">
        <f t="shared" si="19"/>
        <v>16138.5</v>
      </c>
      <c r="AT50" s="52">
        <f t="shared" si="19"/>
        <v>24904.6</v>
      </c>
      <c r="AU50" s="52">
        <f t="shared" si="19"/>
        <v>22276.6</v>
      </c>
      <c r="AV50" s="52">
        <f t="shared" si="19"/>
        <v>6773.7</v>
      </c>
      <c r="AW50" s="52">
        <f t="shared" si="19"/>
        <v>24446.3</v>
      </c>
      <c r="AX50" s="52">
        <f t="shared" si="19"/>
        <v>23314.1</v>
      </c>
      <c r="AY50" s="52">
        <f t="shared" si="19"/>
        <v>21163.599999999999</v>
      </c>
      <c r="AZ50" s="52">
        <f t="shared" si="19"/>
        <v>4452.8999999999996</v>
      </c>
      <c r="BA50" s="52">
        <f t="shared" si="19"/>
        <v>6231.7</v>
      </c>
      <c r="BB50" s="52">
        <f t="shared" si="19"/>
        <v>3980.7000000000003</v>
      </c>
      <c r="BC50" s="52" t="s">
        <v>445</v>
      </c>
      <c r="BD50" s="52">
        <v>35</v>
      </c>
      <c r="BE50" s="52" t="s">
        <v>360</v>
      </c>
      <c r="BF50" s="52">
        <f t="shared" si="13"/>
        <v>1.6927700000000001</v>
      </c>
      <c r="BG50" s="52"/>
      <c r="BH50" s="52"/>
      <c r="BI50" s="52"/>
      <c r="BJ50" s="52"/>
      <c r="BK50" s="52"/>
      <c r="BL50" s="52"/>
      <c r="BM50" s="52"/>
      <c r="BN50" s="52"/>
      <c r="BO50" s="52"/>
      <c r="BP50" s="52"/>
      <c r="BQ50" s="52"/>
      <c r="BR50" s="144" t="s">
        <v>1261</v>
      </c>
      <c r="BS50" s="144"/>
      <c r="BT50" s="144"/>
      <c r="BU50" s="144"/>
      <c r="BV50" s="144"/>
      <c r="BW50" s="52">
        <v>3.2816999999999998</v>
      </c>
      <c r="BX50" s="52">
        <v>7.5030999999999999</v>
      </c>
      <c r="BY50" s="52">
        <v>10.8119</v>
      </c>
      <c r="BZ50" s="52">
        <v>8.4981000000000009</v>
      </c>
      <c r="CA50" s="52">
        <f t="shared" si="14"/>
        <v>3.2816999999999998</v>
      </c>
      <c r="CB50" s="52" t="s">
        <v>360</v>
      </c>
      <c r="CC50" s="52">
        <f t="shared" si="18"/>
        <v>3281.7</v>
      </c>
      <c r="CD50" s="52">
        <f t="shared" si="18"/>
        <v>7503.0999999999995</v>
      </c>
      <c r="CE50" s="52">
        <f t="shared" si="18"/>
        <v>10811.9</v>
      </c>
      <c r="CF50" s="52">
        <f t="shared" si="18"/>
        <v>8498.1</v>
      </c>
      <c r="CG50" s="52">
        <f t="shared" si="16"/>
        <v>3281.7</v>
      </c>
      <c r="CH50" s="52">
        <v>3</v>
      </c>
    </row>
    <row r="58" spans="1:86" x14ac:dyDescent="0.2">
      <c r="A58" s="45" t="s">
        <v>519</v>
      </c>
    </row>
    <row r="59" spans="1:86" x14ac:dyDescent="0.2">
      <c r="A59" s="39" t="s">
        <v>520</v>
      </c>
    </row>
  </sheetData>
  <autoFilter ref="A3:CJ38">
    <filterColumn colId="0">
      <filters>
        <filter val="BFR C24"/>
        <filter val="BFR C26"/>
        <filter val="BFR E3"/>
        <filter val="BFR E65"/>
        <filter val="BFR K2"/>
        <filter val="BFR W15"/>
      </filters>
    </filterColumn>
  </autoFilter>
  <mergeCells count="6">
    <mergeCell ref="CC2:CH2"/>
    <mergeCell ref="X2:Z2"/>
    <mergeCell ref="AA2:AB2"/>
    <mergeCell ref="AC2:AO2"/>
    <mergeCell ref="AP2:BB2"/>
    <mergeCell ref="BW2:BZ2"/>
  </mergeCells>
  <pageMargins left="0.70866141732283472" right="0.70866141732283472" top="0.74803149606299213" bottom="0.74803149606299213" header="0.31496062992125984" footer="0.31496062992125984"/>
  <pageSetup paperSize="9" scale="10"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92D050"/>
  </sheetPr>
  <dimension ref="A1:AH46"/>
  <sheetViews>
    <sheetView topLeftCell="K1" workbookViewId="0">
      <pane ySplit="1" topLeftCell="A2" activePane="bottomLeft" state="frozen"/>
      <selection activeCell="R213" sqref="R213"/>
      <selection pane="bottomLeft" activeCell="U54" sqref="U54"/>
    </sheetView>
  </sheetViews>
  <sheetFormatPr defaultRowHeight="15" x14ac:dyDescent="0.25"/>
  <cols>
    <col min="1" max="1" width="10.7109375" bestFit="1" customWidth="1"/>
    <col min="2" max="2" width="6.42578125" bestFit="1" customWidth="1"/>
    <col min="3" max="3" width="12.85546875" bestFit="1" customWidth="1"/>
    <col min="4" max="4" width="13.140625" bestFit="1" customWidth="1"/>
    <col min="5" max="5" width="25.5703125" bestFit="1" customWidth="1"/>
    <col min="6" max="6" width="54.7109375" style="159" bestFit="1" customWidth="1"/>
    <col min="7" max="7" width="54.85546875" customWidth="1"/>
    <col min="8" max="8" width="21.140625" bestFit="1" customWidth="1"/>
    <col min="9" max="9" width="21.85546875" bestFit="1" customWidth="1"/>
    <col min="10" max="10" width="15.42578125" bestFit="1" customWidth="1"/>
    <col min="11" max="11" width="9" bestFit="1" customWidth="1"/>
    <col min="12" max="12" width="9.28515625" bestFit="1" customWidth="1"/>
    <col min="13" max="13" width="12.5703125" bestFit="1" customWidth="1"/>
    <col min="14" max="14" width="8.42578125" bestFit="1" customWidth="1"/>
    <col min="15" max="16" width="10" bestFit="1" customWidth="1"/>
    <col min="17" max="17" width="19.140625" bestFit="1" customWidth="1"/>
    <col min="18" max="18" width="12.7109375" bestFit="1" customWidth="1"/>
    <col min="19" max="19" width="19.5703125" bestFit="1" customWidth="1"/>
    <col min="20" max="20" width="14.85546875" bestFit="1" customWidth="1"/>
    <col min="21" max="21" width="17.42578125" bestFit="1" customWidth="1"/>
    <col min="22" max="22" width="16.140625" bestFit="1" customWidth="1"/>
    <col min="23" max="23" width="21.42578125" bestFit="1" customWidth="1"/>
    <col min="24" max="24" width="16.85546875" bestFit="1" customWidth="1"/>
    <col min="25" max="25" width="18.140625" bestFit="1" customWidth="1"/>
    <col min="26" max="26" width="11.42578125" bestFit="1" customWidth="1"/>
    <col min="27" max="27" width="22.85546875" bestFit="1" customWidth="1"/>
    <col min="28" max="28" width="21.5703125" bestFit="1" customWidth="1"/>
    <col min="29" max="29" width="8.28515625" bestFit="1" customWidth="1"/>
    <col min="30" max="30" width="21.85546875" bestFit="1" customWidth="1"/>
    <col min="31" max="31" width="22.42578125" bestFit="1" customWidth="1"/>
    <col min="32" max="32" width="38.7109375" bestFit="1" customWidth="1"/>
    <col min="33" max="33" width="15.5703125" bestFit="1" customWidth="1"/>
    <col min="34" max="34" width="16.5703125" bestFit="1" customWidth="1"/>
  </cols>
  <sheetData>
    <row r="1" spans="1:34" s="147" customFormat="1" x14ac:dyDescent="0.25">
      <c r="A1" s="160" t="s">
        <v>290</v>
      </c>
      <c r="B1" s="160" t="s">
        <v>291</v>
      </c>
      <c r="C1" s="160" t="s">
        <v>292</v>
      </c>
      <c r="D1" s="160" t="s">
        <v>293</v>
      </c>
      <c r="E1" s="160" t="s">
        <v>294</v>
      </c>
      <c r="F1" s="161" t="s">
        <v>295</v>
      </c>
      <c r="G1" s="160" t="s">
        <v>296</v>
      </c>
      <c r="H1" s="160" t="s">
        <v>297</v>
      </c>
      <c r="I1" s="160" t="s">
        <v>298</v>
      </c>
      <c r="J1" s="160" t="s">
        <v>299</v>
      </c>
      <c r="K1" s="160" t="s">
        <v>300</v>
      </c>
      <c r="L1" s="160" t="s">
        <v>301</v>
      </c>
      <c r="M1" s="160" t="s">
        <v>302</v>
      </c>
      <c r="N1" s="160" t="s">
        <v>303</v>
      </c>
      <c r="O1" s="160" t="s">
        <v>304</v>
      </c>
      <c r="P1" s="160" t="s">
        <v>305</v>
      </c>
      <c r="Q1" s="160" t="s">
        <v>306</v>
      </c>
      <c r="R1" s="160" t="s">
        <v>307</v>
      </c>
      <c r="S1" s="160" t="s">
        <v>308</v>
      </c>
      <c r="T1" s="160" t="s">
        <v>309</v>
      </c>
      <c r="U1" s="160" t="s">
        <v>1336</v>
      </c>
      <c r="V1" s="160" t="s">
        <v>1337</v>
      </c>
      <c r="W1" s="160" t="s">
        <v>1338</v>
      </c>
      <c r="X1" s="160" t="s">
        <v>1339</v>
      </c>
      <c r="Y1" s="160" t="s">
        <v>1340</v>
      </c>
      <c r="Z1" s="160" t="s">
        <v>312</v>
      </c>
      <c r="AA1" s="160" t="s">
        <v>1341</v>
      </c>
      <c r="AB1" s="160" t="s">
        <v>1342</v>
      </c>
      <c r="AC1" s="160" t="s">
        <v>1343</v>
      </c>
      <c r="AD1" s="160" t="s">
        <v>1344</v>
      </c>
      <c r="AE1" s="160" t="s">
        <v>1345</v>
      </c>
      <c r="AF1" s="160" t="s">
        <v>1346</v>
      </c>
      <c r="AG1" s="160" t="s">
        <v>1402</v>
      </c>
      <c r="AH1" s="160" t="s">
        <v>1401</v>
      </c>
    </row>
    <row r="2" spans="1:34" hidden="1" x14ac:dyDescent="0.25">
      <c r="A2" s="14" t="s">
        <v>1</v>
      </c>
      <c r="B2" s="14" t="s">
        <v>355</v>
      </c>
      <c r="C2" s="14"/>
      <c r="D2" s="14">
        <v>13</v>
      </c>
      <c r="E2" s="14" t="s">
        <v>356</v>
      </c>
      <c r="F2" s="157" t="s">
        <v>47</v>
      </c>
      <c r="G2" s="157" t="s">
        <v>48</v>
      </c>
      <c r="H2" s="14" t="s">
        <v>49</v>
      </c>
      <c r="I2" s="14" t="s">
        <v>49</v>
      </c>
      <c r="J2" s="14" t="s">
        <v>359</v>
      </c>
      <c r="K2" s="14">
        <v>0.37925599999999998</v>
      </c>
      <c r="L2" s="14">
        <v>1</v>
      </c>
      <c r="M2" s="14" t="s">
        <v>360</v>
      </c>
      <c r="N2" s="14"/>
      <c r="O2" s="14">
        <v>486899.83</v>
      </c>
      <c r="P2" s="14">
        <v>289698</v>
      </c>
      <c r="Q2" s="14" t="s">
        <v>361</v>
      </c>
      <c r="R2" s="14" t="s">
        <v>51</v>
      </c>
      <c r="S2" s="14" t="s">
        <v>362</v>
      </c>
      <c r="T2" s="14">
        <v>0.28836499999999998</v>
      </c>
      <c r="U2" s="14">
        <v>9.9665900000000001</v>
      </c>
      <c r="V2" s="14">
        <v>2.4093100000000001</v>
      </c>
      <c r="W2" s="14">
        <v>1.3663400000000001</v>
      </c>
      <c r="X2" s="14">
        <v>2.6528800000000001</v>
      </c>
      <c r="Y2" s="14">
        <v>4.2913500000000004</v>
      </c>
      <c r="Z2" s="14">
        <v>50</v>
      </c>
      <c r="AA2" s="14"/>
      <c r="AB2" s="14"/>
      <c r="AC2" s="14"/>
      <c r="AD2" s="14"/>
      <c r="AE2" s="14"/>
      <c r="AF2" s="14"/>
      <c r="AG2" s="14" t="s">
        <v>360</v>
      </c>
      <c r="AH2" s="14"/>
    </row>
    <row r="3" spans="1:34" hidden="1" x14ac:dyDescent="0.25">
      <c r="A3" s="14" t="s">
        <v>2</v>
      </c>
      <c r="B3" s="14" t="s">
        <v>364</v>
      </c>
      <c r="C3" s="14"/>
      <c r="D3" s="14">
        <v>348</v>
      </c>
      <c r="E3" s="14" t="s">
        <v>356</v>
      </c>
      <c r="F3" s="157" t="s">
        <v>55</v>
      </c>
      <c r="G3" s="157" t="s">
        <v>56</v>
      </c>
      <c r="H3" s="14" t="s">
        <v>49</v>
      </c>
      <c r="I3" s="14" t="s">
        <v>49</v>
      </c>
      <c r="J3" s="14" t="s">
        <v>359</v>
      </c>
      <c r="K3" s="14">
        <v>0.28341300000000003</v>
      </c>
      <c r="L3" s="14">
        <v>16</v>
      </c>
      <c r="M3" s="14" t="s">
        <v>360</v>
      </c>
      <c r="N3" s="14"/>
      <c r="O3" s="14">
        <v>487568.06</v>
      </c>
      <c r="P3" s="14">
        <v>290137.73</v>
      </c>
      <c r="Q3" s="14" t="s">
        <v>361</v>
      </c>
      <c r="R3" s="14" t="s">
        <v>57</v>
      </c>
      <c r="S3" s="14" t="s">
        <v>362</v>
      </c>
      <c r="T3" s="14"/>
      <c r="U3" s="14">
        <v>10.5762</v>
      </c>
      <c r="V3" s="14">
        <v>1.9654</v>
      </c>
      <c r="W3" s="14">
        <v>0.65709099999999998</v>
      </c>
      <c r="X3" s="14">
        <v>2.0225</v>
      </c>
      <c r="Y3" s="14">
        <v>3.5028700000000002</v>
      </c>
      <c r="Z3" s="14">
        <v>50</v>
      </c>
      <c r="AA3" s="14"/>
      <c r="AB3" s="14"/>
      <c r="AC3" s="14"/>
      <c r="AD3" s="14"/>
      <c r="AE3" s="14"/>
      <c r="AF3" s="14"/>
      <c r="AG3" s="14" t="s">
        <v>360</v>
      </c>
      <c r="AH3" s="14"/>
    </row>
    <row r="4" spans="1:34" hidden="1" x14ac:dyDescent="0.25">
      <c r="A4" s="14" t="s">
        <v>3</v>
      </c>
      <c r="B4" s="14" t="s">
        <v>404</v>
      </c>
      <c r="C4" s="14"/>
      <c r="D4" s="14">
        <v>363</v>
      </c>
      <c r="E4" s="14" t="s">
        <v>356</v>
      </c>
      <c r="F4" s="157" t="s">
        <v>58</v>
      </c>
      <c r="G4" s="157" t="s">
        <v>59</v>
      </c>
      <c r="H4" s="14" t="s">
        <v>49</v>
      </c>
      <c r="I4" s="14" t="s">
        <v>49</v>
      </c>
      <c r="J4" s="14" t="s">
        <v>359</v>
      </c>
      <c r="K4" s="14">
        <v>0.252413</v>
      </c>
      <c r="L4" s="14">
        <v>18</v>
      </c>
      <c r="M4" s="14" t="s">
        <v>360</v>
      </c>
      <c r="N4" s="14"/>
      <c r="O4" s="14">
        <v>489672.02</v>
      </c>
      <c r="P4" s="14">
        <v>288671.46999999997</v>
      </c>
      <c r="Q4" s="14" t="s">
        <v>361</v>
      </c>
      <c r="R4" s="14" t="s">
        <v>60</v>
      </c>
      <c r="S4" s="14" t="s">
        <v>362</v>
      </c>
      <c r="T4" s="14"/>
      <c r="U4" s="14">
        <v>10.1037</v>
      </c>
      <c r="V4" s="14">
        <v>0.46975</v>
      </c>
      <c r="W4" s="14">
        <v>3.1033000000000002E-2</v>
      </c>
      <c r="X4" s="14">
        <v>0.89942299999999997</v>
      </c>
      <c r="Y4" s="14">
        <v>2.9026399999999999</v>
      </c>
      <c r="Z4" s="14">
        <v>50</v>
      </c>
      <c r="AA4" s="14"/>
      <c r="AB4" s="14"/>
      <c r="AC4" s="14"/>
      <c r="AD4" s="14"/>
      <c r="AE4" s="14"/>
      <c r="AF4" s="14"/>
      <c r="AG4" s="14"/>
      <c r="AH4" s="14"/>
    </row>
    <row r="5" spans="1:34" s="17" customFormat="1" hidden="1" x14ac:dyDescent="0.25">
      <c r="A5" s="156" t="s">
        <v>4</v>
      </c>
      <c r="B5" s="156" t="s">
        <v>374</v>
      </c>
      <c r="C5" s="156"/>
      <c r="D5" s="156">
        <v>2001</v>
      </c>
      <c r="E5" s="156" t="s">
        <v>356</v>
      </c>
      <c r="F5" s="158" t="s">
        <v>61</v>
      </c>
      <c r="G5" s="158"/>
      <c r="H5" s="156" t="s">
        <v>49</v>
      </c>
      <c r="I5" s="156" t="s">
        <v>49</v>
      </c>
      <c r="J5" s="156" t="s">
        <v>359</v>
      </c>
      <c r="K5" s="156">
        <v>0.41953200000000002</v>
      </c>
      <c r="L5" s="156">
        <v>20</v>
      </c>
      <c r="M5" s="156" t="s">
        <v>360</v>
      </c>
      <c r="N5" s="156"/>
      <c r="O5" s="156">
        <v>487035.92</v>
      </c>
      <c r="P5" s="156">
        <v>287221.71000000002</v>
      </c>
      <c r="Q5" s="156" t="s">
        <v>361</v>
      </c>
      <c r="R5" s="156" t="s">
        <v>62</v>
      </c>
      <c r="S5" s="156" t="s">
        <v>362</v>
      </c>
      <c r="T5" s="156">
        <v>1.16654E-3</v>
      </c>
      <c r="U5" s="156">
        <v>7.6485799999999999</v>
      </c>
      <c r="V5" s="156">
        <v>1.7027399999999999</v>
      </c>
      <c r="W5" s="156">
        <v>1.2088399999999999</v>
      </c>
      <c r="X5" s="156">
        <v>3.5000399999999998</v>
      </c>
      <c r="Y5" s="156">
        <v>5.6360000000000001</v>
      </c>
      <c r="Z5" s="156">
        <v>50</v>
      </c>
      <c r="AA5" s="156"/>
      <c r="AB5" s="156"/>
      <c r="AC5" s="156"/>
      <c r="AD5" s="156"/>
      <c r="AE5" s="156" t="s">
        <v>1347</v>
      </c>
      <c r="AF5" s="156"/>
      <c r="AG5" s="156" t="s">
        <v>360</v>
      </c>
      <c r="AH5" s="156"/>
    </row>
    <row r="6" spans="1:34" hidden="1" x14ac:dyDescent="0.25">
      <c r="A6" s="14" t="s">
        <v>5</v>
      </c>
      <c r="B6" s="14" t="s">
        <v>376</v>
      </c>
      <c r="C6" s="14"/>
      <c r="D6" s="14">
        <v>2017</v>
      </c>
      <c r="E6" s="14" t="s">
        <v>356</v>
      </c>
      <c r="F6" s="157" t="s">
        <v>63</v>
      </c>
      <c r="G6" s="157" t="s">
        <v>64</v>
      </c>
      <c r="H6" s="14" t="s">
        <v>49</v>
      </c>
      <c r="I6" s="14" t="s">
        <v>49</v>
      </c>
      <c r="J6" s="14" t="s">
        <v>359</v>
      </c>
      <c r="K6" s="14">
        <v>0.612904</v>
      </c>
      <c r="L6" s="14">
        <v>22</v>
      </c>
      <c r="M6" s="14" t="s">
        <v>360</v>
      </c>
      <c r="N6" s="14"/>
      <c r="O6" s="14">
        <v>487593.33</v>
      </c>
      <c r="P6" s="14">
        <v>288119.28999999998</v>
      </c>
      <c r="Q6" s="14" t="s">
        <v>361</v>
      </c>
      <c r="R6" s="14" t="s">
        <v>72</v>
      </c>
      <c r="S6" s="14" t="s">
        <v>362</v>
      </c>
      <c r="T6" s="14"/>
      <c r="U6" s="14">
        <v>8.6789699999999996</v>
      </c>
      <c r="V6" s="14">
        <v>1.3548199999999999</v>
      </c>
      <c r="W6" s="14">
        <v>1.3746100000000001</v>
      </c>
      <c r="X6" s="14">
        <v>2.48908</v>
      </c>
      <c r="Y6" s="14">
        <v>4.6010499999999999</v>
      </c>
      <c r="Z6" s="14">
        <v>50</v>
      </c>
      <c r="AA6" s="14"/>
      <c r="AB6" s="14"/>
      <c r="AC6" s="14"/>
      <c r="AD6" s="14"/>
      <c r="AE6" s="14"/>
      <c r="AF6" s="14"/>
      <c r="AG6" s="14"/>
      <c r="AH6" s="14"/>
    </row>
    <row r="7" spans="1:34" hidden="1" x14ac:dyDescent="0.25">
      <c r="A7" s="14" t="s">
        <v>6</v>
      </c>
      <c r="B7" s="14" t="s">
        <v>380</v>
      </c>
      <c r="C7" s="14"/>
      <c r="D7" s="14">
        <v>2020</v>
      </c>
      <c r="E7" s="14" t="s">
        <v>356</v>
      </c>
      <c r="F7" s="157" t="s">
        <v>65</v>
      </c>
      <c r="G7" s="157"/>
      <c r="H7" s="14" t="s">
        <v>49</v>
      </c>
      <c r="I7" s="14" t="s">
        <v>49</v>
      </c>
      <c r="J7" s="14" t="s">
        <v>359</v>
      </c>
      <c r="K7" s="14">
        <v>2.1105100000000001</v>
      </c>
      <c r="L7" s="14">
        <v>23</v>
      </c>
      <c r="M7" s="14" t="s">
        <v>360</v>
      </c>
      <c r="N7" s="14"/>
      <c r="O7" s="14">
        <v>486184.14</v>
      </c>
      <c r="P7" s="14">
        <v>287701.28999999998</v>
      </c>
      <c r="Q7" s="14" t="s">
        <v>361</v>
      </c>
      <c r="R7" s="14" t="s">
        <v>73</v>
      </c>
      <c r="S7" s="14" t="s">
        <v>362</v>
      </c>
      <c r="T7" s="14">
        <v>4.88084E-3</v>
      </c>
      <c r="U7" s="14">
        <v>7.8229699999999998</v>
      </c>
      <c r="V7" s="14">
        <v>2.5914100000000002</v>
      </c>
      <c r="W7" s="14">
        <v>1.2081999999999999</v>
      </c>
      <c r="X7" s="14">
        <v>3.83264</v>
      </c>
      <c r="Y7" s="14">
        <v>5.88523</v>
      </c>
      <c r="Z7" s="14">
        <v>50</v>
      </c>
      <c r="AA7" s="14"/>
      <c r="AB7" s="14"/>
      <c r="AC7" s="14"/>
      <c r="AD7" s="14"/>
      <c r="AE7" s="14"/>
      <c r="AF7" s="14"/>
      <c r="AG7" s="14" t="s">
        <v>360</v>
      </c>
      <c r="AH7" s="14" t="s">
        <v>360</v>
      </c>
    </row>
    <row r="8" spans="1:34" hidden="1" x14ac:dyDescent="0.25">
      <c r="A8" s="14" t="s">
        <v>7</v>
      </c>
      <c r="B8" s="14" t="s">
        <v>415</v>
      </c>
      <c r="C8" s="14"/>
      <c r="D8" s="14">
        <v>2030</v>
      </c>
      <c r="E8" s="14" t="s">
        <v>356</v>
      </c>
      <c r="F8" s="157" t="s">
        <v>66</v>
      </c>
      <c r="G8" s="157" t="s">
        <v>67</v>
      </c>
      <c r="H8" s="14" t="s">
        <v>49</v>
      </c>
      <c r="I8" s="14" t="s">
        <v>49</v>
      </c>
      <c r="J8" s="14" t="s">
        <v>359</v>
      </c>
      <c r="K8" s="14">
        <v>0.80570299999999995</v>
      </c>
      <c r="L8" s="14">
        <v>24</v>
      </c>
      <c r="M8" s="14" t="s">
        <v>360</v>
      </c>
      <c r="N8" s="14"/>
      <c r="O8" s="14">
        <v>489243.38</v>
      </c>
      <c r="P8" s="14">
        <v>288612.34000000003</v>
      </c>
      <c r="Q8" s="14" t="s">
        <v>361</v>
      </c>
      <c r="R8" s="14" t="s">
        <v>74</v>
      </c>
      <c r="S8" s="14" t="s">
        <v>362</v>
      </c>
      <c r="T8" s="14"/>
      <c r="U8" s="14">
        <v>9.7988999999999997</v>
      </c>
      <c r="V8" s="14">
        <v>4.7431000000000001E-2</v>
      </c>
      <c r="W8" s="14">
        <v>6.8269999999999997E-2</v>
      </c>
      <c r="X8" s="14">
        <v>1.0223899999999999</v>
      </c>
      <c r="Y8" s="14">
        <v>3.13062</v>
      </c>
      <c r="Z8" s="14">
        <v>50</v>
      </c>
      <c r="AA8" s="14"/>
      <c r="AB8" s="14"/>
      <c r="AC8" s="14"/>
      <c r="AD8" s="14"/>
      <c r="AE8" s="14"/>
      <c r="AF8" s="14"/>
      <c r="AG8" s="14" t="s">
        <v>360</v>
      </c>
      <c r="AH8" s="14"/>
    </row>
    <row r="9" spans="1:34" hidden="1" x14ac:dyDescent="0.25">
      <c r="A9" s="14" t="s">
        <v>8</v>
      </c>
      <c r="B9" s="14" t="s">
        <v>386</v>
      </c>
      <c r="C9" s="14"/>
      <c r="D9" s="14">
        <v>2035</v>
      </c>
      <c r="E9" s="14" t="s">
        <v>356</v>
      </c>
      <c r="F9" s="157" t="s">
        <v>68</v>
      </c>
      <c r="G9" s="157"/>
      <c r="H9" s="14" t="s">
        <v>49</v>
      </c>
      <c r="I9" s="14" t="s">
        <v>49</v>
      </c>
      <c r="J9" s="14" t="s">
        <v>359</v>
      </c>
      <c r="K9" s="14">
        <v>3.9948100000000002</v>
      </c>
      <c r="L9" s="14">
        <v>25</v>
      </c>
      <c r="M9" s="14" t="s">
        <v>360</v>
      </c>
      <c r="N9" s="14"/>
      <c r="O9" s="14">
        <v>486311.62</v>
      </c>
      <c r="P9" s="14">
        <v>288536.61</v>
      </c>
      <c r="Q9" s="14" t="s">
        <v>361</v>
      </c>
      <c r="R9" s="14" t="s">
        <v>75</v>
      </c>
      <c r="S9" s="14"/>
      <c r="T9" s="14">
        <v>0.91069699999999998</v>
      </c>
      <c r="U9" s="14">
        <v>8.5795100000000009</v>
      </c>
      <c r="V9" s="14">
        <v>2.61381</v>
      </c>
      <c r="W9" s="14">
        <v>1.9794400000000001</v>
      </c>
      <c r="X9" s="14">
        <v>3.3201999999999998</v>
      </c>
      <c r="Y9" s="14">
        <v>5.2495200000000004</v>
      </c>
      <c r="Z9" s="14">
        <v>50</v>
      </c>
      <c r="AA9" s="14"/>
      <c r="AB9" s="14"/>
      <c r="AC9" s="14"/>
      <c r="AD9" s="14"/>
      <c r="AE9" s="14"/>
      <c r="AF9" s="14"/>
      <c r="AG9" s="14" t="s">
        <v>360</v>
      </c>
      <c r="AH9" s="14" t="s">
        <v>360</v>
      </c>
    </row>
    <row r="10" spans="1:34" s="17" customFormat="1" hidden="1" x14ac:dyDescent="0.25">
      <c r="A10" s="156" t="s">
        <v>9</v>
      </c>
      <c r="B10" s="156" t="s">
        <v>388</v>
      </c>
      <c r="C10" s="156"/>
      <c r="D10" s="156">
        <v>2037</v>
      </c>
      <c r="E10" s="156" t="s">
        <v>356</v>
      </c>
      <c r="F10" s="158" t="s">
        <v>69</v>
      </c>
      <c r="G10" s="158"/>
      <c r="H10" s="156" t="s">
        <v>49</v>
      </c>
      <c r="I10" s="156" t="s">
        <v>49</v>
      </c>
      <c r="J10" s="156" t="s">
        <v>359</v>
      </c>
      <c r="K10" s="156">
        <v>0.70128599999999996</v>
      </c>
      <c r="L10" s="156">
        <v>26</v>
      </c>
      <c r="M10" s="156" t="s">
        <v>360</v>
      </c>
      <c r="N10" s="156"/>
      <c r="O10" s="156">
        <v>488000.75</v>
      </c>
      <c r="P10" s="156">
        <v>288724.53000000003</v>
      </c>
      <c r="Q10" s="156" t="s">
        <v>361</v>
      </c>
      <c r="R10" s="156" t="s">
        <v>76</v>
      </c>
      <c r="S10" s="156" t="s">
        <v>362</v>
      </c>
      <c r="T10" s="156">
        <v>3.1539600000000001E-4</v>
      </c>
      <c r="U10" s="156">
        <v>9.3824100000000001</v>
      </c>
      <c r="V10" s="156">
        <v>1.08104</v>
      </c>
      <c r="W10" s="156">
        <v>1.10998</v>
      </c>
      <c r="X10" s="156">
        <v>1.81273</v>
      </c>
      <c r="Y10" s="156">
        <v>3.88998</v>
      </c>
      <c r="Z10" s="156">
        <v>50</v>
      </c>
      <c r="AA10" s="156"/>
      <c r="AB10" s="156"/>
      <c r="AC10" s="156"/>
      <c r="AD10" s="156"/>
      <c r="AE10" s="156" t="s">
        <v>1348</v>
      </c>
      <c r="AF10" s="156"/>
      <c r="AG10" s="156" t="s">
        <v>360</v>
      </c>
      <c r="AH10" s="156"/>
    </row>
    <row r="11" spans="1:34" hidden="1" x14ac:dyDescent="0.25">
      <c r="A11" s="14" t="s">
        <v>10</v>
      </c>
      <c r="B11" s="14" t="s">
        <v>390</v>
      </c>
      <c r="C11" s="14" t="s">
        <v>391</v>
      </c>
      <c r="D11" s="14">
        <v>2039</v>
      </c>
      <c r="E11" s="14" t="s">
        <v>356</v>
      </c>
      <c r="F11" s="157" t="s">
        <v>70</v>
      </c>
      <c r="G11" s="157"/>
      <c r="H11" s="14" t="s">
        <v>393</v>
      </c>
      <c r="I11" s="14" t="s">
        <v>49</v>
      </c>
      <c r="J11" s="14" t="s">
        <v>394</v>
      </c>
      <c r="K11" s="14">
        <v>1.6654899999999999</v>
      </c>
      <c r="L11" s="14">
        <v>27</v>
      </c>
      <c r="M11" s="14" t="s">
        <v>360</v>
      </c>
      <c r="N11" s="14"/>
      <c r="O11" s="14">
        <v>486108.26</v>
      </c>
      <c r="P11" s="14">
        <v>287407.74</v>
      </c>
      <c r="Q11" s="14" t="s">
        <v>361</v>
      </c>
      <c r="R11" s="14" t="s">
        <v>77</v>
      </c>
      <c r="S11" s="14" t="s">
        <v>362</v>
      </c>
      <c r="T11" s="14">
        <v>3.66694E-3</v>
      </c>
      <c r="U11" s="14">
        <v>7.5042</v>
      </c>
      <c r="V11" s="14">
        <v>2.5180199999999999</v>
      </c>
      <c r="W11" s="14">
        <v>0.88412000000000002</v>
      </c>
      <c r="X11" s="14">
        <v>4.0610200000000001</v>
      </c>
      <c r="Y11" s="14">
        <v>6.1360200000000003</v>
      </c>
      <c r="Z11" s="14">
        <v>50</v>
      </c>
      <c r="AA11" s="14"/>
      <c r="AB11" s="14"/>
      <c r="AC11" s="14"/>
      <c r="AD11" s="14"/>
      <c r="AE11" s="14"/>
      <c r="AF11" s="14"/>
      <c r="AG11" s="14" t="s">
        <v>360</v>
      </c>
      <c r="AH11" s="14" t="s">
        <v>360</v>
      </c>
    </row>
    <row r="12" spans="1:34" s="17" customFormat="1" hidden="1" x14ac:dyDescent="0.25">
      <c r="A12" s="156" t="s">
        <v>11</v>
      </c>
      <c r="B12" s="156" t="s">
        <v>384</v>
      </c>
      <c r="C12" s="156"/>
      <c r="D12" s="156">
        <v>2045</v>
      </c>
      <c r="E12" s="156" t="s">
        <v>356</v>
      </c>
      <c r="F12" s="158" t="s">
        <v>71</v>
      </c>
      <c r="G12" s="158"/>
      <c r="H12" s="156" t="s">
        <v>49</v>
      </c>
      <c r="I12" s="156" t="s">
        <v>49</v>
      </c>
      <c r="J12" s="156" t="s">
        <v>359</v>
      </c>
      <c r="K12" s="156">
        <v>9.7194800000000008</v>
      </c>
      <c r="L12" s="156">
        <v>28</v>
      </c>
      <c r="M12" s="156" t="s">
        <v>360</v>
      </c>
      <c r="N12" s="156"/>
      <c r="O12" s="156">
        <v>489374.37</v>
      </c>
      <c r="P12" s="156">
        <v>290154.49</v>
      </c>
      <c r="Q12" s="156" t="s">
        <v>361</v>
      </c>
      <c r="R12" s="156" t="s">
        <v>78</v>
      </c>
      <c r="S12" s="156"/>
      <c r="T12" s="156">
        <v>7.3325400000000002E-3</v>
      </c>
      <c r="U12" s="156">
        <v>11.1957</v>
      </c>
      <c r="V12" s="156">
        <v>1.5095000000000001E-2</v>
      </c>
      <c r="W12" s="156">
        <v>2.2000000000000001E-4</v>
      </c>
      <c r="X12" s="156">
        <v>2.179E-2</v>
      </c>
      <c r="Y12" s="156">
        <v>1.66926</v>
      </c>
      <c r="Z12" s="156">
        <v>50</v>
      </c>
      <c r="AA12" s="156" t="s">
        <v>1349</v>
      </c>
      <c r="AB12" s="156"/>
      <c r="AC12" s="156"/>
      <c r="AD12" s="156"/>
      <c r="AE12" s="156"/>
      <c r="AF12" s="156"/>
      <c r="AG12" s="156"/>
      <c r="AH12" s="156"/>
    </row>
    <row r="13" spans="1:34" hidden="1" x14ac:dyDescent="0.25">
      <c r="A13" s="14" t="s">
        <v>23</v>
      </c>
      <c r="B13" s="14" t="s">
        <v>400</v>
      </c>
      <c r="C13" s="14"/>
      <c r="D13" s="14">
        <v>474</v>
      </c>
      <c r="E13" s="14" t="s">
        <v>356</v>
      </c>
      <c r="F13" s="157" t="s">
        <v>111</v>
      </c>
      <c r="G13" s="157" t="s">
        <v>112</v>
      </c>
      <c r="H13" s="14" t="s">
        <v>113</v>
      </c>
      <c r="I13" s="14" t="s">
        <v>181</v>
      </c>
      <c r="J13" s="14" t="s">
        <v>359</v>
      </c>
      <c r="K13" s="14">
        <v>0.251448</v>
      </c>
      <c r="L13" s="14">
        <v>3</v>
      </c>
      <c r="M13" s="14" t="s">
        <v>360</v>
      </c>
      <c r="N13" s="14"/>
      <c r="O13" s="14">
        <v>499603.02</v>
      </c>
      <c r="P13" s="14">
        <v>278432.45</v>
      </c>
      <c r="Q13" s="14" t="s">
        <v>361</v>
      </c>
      <c r="R13" s="14" t="s">
        <v>114</v>
      </c>
      <c r="S13" s="14" t="s">
        <v>372</v>
      </c>
      <c r="T13" s="14">
        <v>1.8053699999999999E-3</v>
      </c>
      <c r="U13" s="14">
        <v>0.57970699999999997</v>
      </c>
      <c r="V13" s="14">
        <v>11.4057</v>
      </c>
      <c r="W13" s="14">
        <v>0.240844</v>
      </c>
      <c r="X13" s="14">
        <v>10.995100000000001</v>
      </c>
      <c r="Y13" s="14">
        <v>15.216200000000001</v>
      </c>
      <c r="Z13" s="14">
        <v>50</v>
      </c>
      <c r="AA13" s="14"/>
      <c r="AB13" s="14"/>
      <c r="AC13" s="14"/>
      <c r="AD13" s="14"/>
      <c r="AE13" s="14"/>
      <c r="AF13" s="14"/>
      <c r="AG13" s="14" t="s">
        <v>360</v>
      </c>
      <c r="AH13" s="14"/>
    </row>
    <row r="14" spans="1:34" hidden="1" x14ac:dyDescent="0.25">
      <c r="A14" s="14" t="s">
        <v>24</v>
      </c>
      <c r="B14" s="14" t="s">
        <v>498</v>
      </c>
      <c r="C14" s="14" t="s">
        <v>499</v>
      </c>
      <c r="D14" s="14"/>
      <c r="E14" s="14" t="s">
        <v>356</v>
      </c>
      <c r="F14" s="157" t="s">
        <v>115</v>
      </c>
      <c r="G14" s="157" t="s">
        <v>116</v>
      </c>
      <c r="H14" s="14" t="s">
        <v>501</v>
      </c>
      <c r="I14" s="14" t="s">
        <v>181</v>
      </c>
      <c r="J14" s="14" t="s">
        <v>371</v>
      </c>
      <c r="K14" s="14">
        <v>0.47878599999999999</v>
      </c>
      <c r="L14" s="14">
        <v>23</v>
      </c>
      <c r="M14" s="14" t="s">
        <v>360</v>
      </c>
      <c r="N14" s="14"/>
      <c r="O14" s="14">
        <v>494196.16</v>
      </c>
      <c r="P14" s="14">
        <v>270375.58</v>
      </c>
      <c r="Q14" s="14" t="s">
        <v>361</v>
      </c>
      <c r="R14" s="14" t="s">
        <v>118</v>
      </c>
      <c r="S14" s="14" t="s">
        <v>372</v>
      </c>
      <c r="T14" s="14"/>
      <c r="U14" s="14">
        <v>1.44912</v>
      </c>
      <c r="V14" s="14">
        <v>3.6651799999999999</v>
      </c>
      <c r="W14" s="14">
        <v>7.1108000000000005E-2</v>
      </c>
      <c r="X14" s="14">
        <v>2.0078200000000002</v>
      </c>
      <c r="Y14" s="14">
        <v>11.2667</v>
      </c>
      <c r="Z14" s="14">
        <v>50</v>
      </c>
      <c r="AA14" s="14"/>
      <c r="AB14" s="14"/>
      <c r="AC14" s="14"/>
      <c r="AD14" s="14"/>
      <c r="AE14" s="14"/>
      <c r="AF14" s="14"/>
      <c r="AG14" s="14"/>
      <c r="AH14" s="14"/>
    </row>
    <row r="15" spans="1:34" hidden="1" x14ac:dyDescent="0.25">
      <c r="A15" s="14" t="s">
        <v>25</v>
      </c>
      <c r="B15" s="14" t="s">
        <v>406</v>
      </c>
      <c r="C15" s="14"/>
      <c r="D15" s="14">
        <v>533</v>
      </c>
      <c r="E15" s="14" t="s">
        <v>356</v>
      </c>
      <c r="F15" s="157" t="s">
        <v>119</v>
      </c>
      <c r="G15" s="157" t="s">
        <v>120</v>
      </c>
      <c r="H15" s="14" t="s">
        <v>117</v>
      </c>
      <c r="I15" s="14" t="s">
        <v>181</v>
      </c>
      <c r="J15" s="14" t="s">
        <v>359</v>
      </c>
      <c r="K15" s="14">
        <v>0.52088599999999996</v>
      </c>
      <c r="L15" s="14">
        <v>26</v>
      </c>
      <c r="M15" s="14" t="s">
        <v>360</v>
      </c>
      <c r="N15" s="14"/>
      <c r="O15" s="14">
        <v>494797.52</v>
      </c>
      <c r="P15" s="14">
        <v>270705.51</v>
      </c>
      <c r="Q15" s="14" t="s">
        <v>361</v>
      </c>
      <c r="R15" s="14" t="s">
        <v>121</v>
      </c>
      <c r="S15" s="14" t="s">
        <v>372</v>
      </c>
      <c r="T15" s="14"/>
      <c r="U15" s="14">
        <v>1.2239</v>
      </c>
      <c r="V15" s="14">
        <v>4.3117799999999997</v>
      </c>
      <c r="W15" s="14">
        <v>0.74029599999999995</v>
      </c>
      <c r="X15" s="14">
        <v>2.2179000000000002</v>
      </c>
      <c r="Y15" s="14">
        <v>11.934900000000001</v>
      </c>
      <c r="Z15" s="14">
        <v>50</v>
      </c>
      <c r="AA15" s="14"/>
      <c r="AB15" s="14"/>
      <c r="AC15" s="14"/>
      <c r="AD15" s="14"/>
      <c r="AE15" s="14"/>
      <c r="AF15" s="14"/>
      <c r="AG15" s="14" t="s">
        <v>360</v>
      </c>
      <c r="AH15" s="14" t="s">
        <v>360</v>
      </c>
    </row>
    <row r="16" spans="1:34" s="17" customFormat="1" hidden="1" x14ac:dyDescent="0.25">
      <c r="A16" s="156" t="s">
        <v>26</v>
      </c>
      <c r="B16" s="156" t="s">
        <v>366</v>
      </c>
      <c r="C16" s="156" t="s">
        <v>367</v>
      </c>
      <c r="D16" s="156"/>
      <c r="E16" s="156" t="s">
        <v>356</v>
      </c>
      <c r="F16" s="158" t="s">
        <v>122</v>
      </c>
      <c r="G16" s="158" t="s">
        <v>123</v>
      </c>
      <c r="H16" s="156" t="s">
        <v>370</v>
      </c>
      <c r="I16" s="156" t="s">
        <v>181</v>
      </c>
      <c r="J16" s="156" t="s">
        <v>371</v>
      </c>
      <c r="K16" s="156">
        <v>8.8405100000000001</v>
      </c>
      <c r="L16" s="156">
        <v>48</v>
      </c>
      <c r="M16" s="156" t="s">
        <v>360</v>
      </c>
      <c r="N16" s="156"/>
      <c r="O16" s="156">
        <v>493862.44</v>
      </c>
      <c r="P16" s="156">
        <v>270306.44</v>
      </c>
      <c r="Q16" s="156" t="s">
        <v>361</v>
      </c>
      <c r="R16" s="156" t="s">
        <v>124</v>
      </c>
      <c r="S16" s="156" t="s">
        <v>372</v>
      </c>
      <c r="T16" s="156">
        <v>0</v>
      </c>
      <c r="U16" s="156">
        <v>1.4878800000000001</v>
      </c>
      <c r="V16" s="156">
        <v>3.3364699999999998</v>
      </c>
      <c r="W16" s="156">
        <v>0</v>
      </c>
      <c r="X16" s="156">
        <v>1.94242</v>
      </c>
      <c r="Y16" s="156">
        <v>10.773400000000001</v>
      </c>
      <c r="Z16" s="156">
        <v>50</v>
      </c>
      <c r="AA16" s="156"/>
      <c r="AB16" s="156" t="s">
        <v>1350</v>
      </c>
      <c r="AC16" s="156"/>
      <c r="AD16" s="156"/>
      <c r="AE16" s="156"/>
      <c r="AF16" s="156"/>
      <c r="AG16" s="156" t="s">
        <v>360</v>
      </c>
      <c r="AH16" s="156" t="s">
        <v>360</v>
      </c>
    </row>
    <row r="17" spans="1:34" hidden="1" x14ac:dyDescent="0.25">
      <c r="A17" s="14" t="s">
        <v>27</v>
      </c>
      <c r="B17" s="14" t="s">
        <v>409</v>
      </c>
      <c r="C17" s="14" t="s">
        <v>410</v>
      </c>
      <c r="D17" s="14"/>
      <c r="E17" s="14" t="s">
        <v>356</v>
      </c>
      <c r="F17" s="157">
        <v>77</v>
      </c>
      <c r="G17" s="157" t="s">
        <v>125</v>
      </c>
      <c r="H17" s="14" t="s">
        <v>413</v>
      </c>
      <c r="I17" s="14" t="s">
        <v>181</v>
      </c>
      <c r="J17" s="14" t="s">
        <v>371</v>
      </c>
      <c r="K17" s="14">
        <v>0.28983300000000001</v>
      </c>
      <c r="L17" s="14">
        <v>56</v>
      </c>
      <c r="M17" s="14" t="s">
        <v>360</v>
      </c>
      <c r="N17" s="14"/>
      <c r="O17" s="14">
        <v>496307.57</v>
      </c>
      <c r="P17" s="14">
        <v>268899.7</v>
      </c>
      <c r="Q17" s="14" t="s">
        <v>361</v>
      </c>
      <c r="R17" s="14" t="s">
        <v>127</v>
      </c>
      <c r="S17" s="14" t="s">
        <v>372</v>
      </c>
      <c r="T17" s="14"/>
      <c r="U17" s="14">
        <v>1.03433</v>
      </c>
      <c r="V17" s="14">
        <v>4.1335499999999996</v>
      </c>
      <c r="W17" s="14">
        <v>5.4008E-2</v>
      </c>
      <c r="X17" s="14">
        <v>1.3378399999999999</v>
      </c>
      <c r="Y17" s="14">
        <v>13.2035</v>
      </c>
      <c r="Z17" s="14">
        <v>50</v>
      </c>
      <c r="AA17" s="14"/>
      <c r="AB17" s="14"/>
      <c r="AC17" s="14"/>
      <c r="AD17" s="14"/>
      <c r="AE17" s="14"/>
      <c r="AF17" s="14"/>
      <c r="AG17" s="14" t="s">
        <v>360</v>
      </c>
      <c r="AH17" s="14" t="s">
        <v>360</v>
      </c>
    </row>
    <row r="18" spans="1:34" hidden="1" x14ac:dyDescent="0.25">
      <c r="A18" s="14" t="s">
        <v>28</v>
      </c>
      <c r="B18" s="14" t="s">
        <v>416</v>
      </c>
      <c r="C18" s="14" t="s">
        <v>417</v>
      </c>
      <c r="D18" s="14"/>
      <c r="E18" s="14" t="s">
        <v>356</v>
      </c>
      <c r="F18" s="157" t="s">
        <v>128</v>
      </c>
      <c r="G18" s="157" t="s">
        <v>120</v>
      </c>
      <c r="H18" s="14" t="s">
        <v>129</v>
      </c>
      <c r="I18" s="14" t="s">
        <v>181</v>
      </c>
      <c r="J18" s="14" t="s">
        <v>371</v>
      </c>
      <c r="K18" s="14">
        <v>0.30342200000000003</v>
      </c>
      <c r="L18" s="14">
        <v>59</v>
      </c>
      <c r="M18" s="14" t="s">
        <v>360</v>
      </c>
      <c r="N18" s="14"/>
      <c r="O18" s="14">
        <v>506214.07</v>
      </c>
      <c r="P18" s="14">
        <v>296308.36</v>
      </c>
      <c r="Q18" s="14" t="s">
        <v>361</v>
      </c>
      <c r="R18" s="14" t="s">
        <v>130</v>
      </c>
      <c r="S18" s="14" t="s">
        <v>419</v>
      </c>
      <c r="T18" s="14"/>
      <c r="U18" s="14">
        <v>18.748699999999999</v>
      </c>
      <c r="V18" s="14">
        <v>10.3345</v>
      </c>
      <c r="W18" s="14">
        <v>4.9771700000000001</v>
      </c>
      <c r="X18" s="14">
        <v>15.123900000000001</v>
      </c>
      <c r="Y18" s="14">
        <v>15.168100000000001</v>
      </c>
      <c r="Z18" s="14">
        <v>112.5</v>
      </c>
      <c r="AA18" s="14"/>
      <c r="AB18" s="14"/>
      <c r="AC18" s="14"/>
      <c r="AD18" s="14"/>
      <c r="AE18" s="14"/>
      <c r="AF18" s="14"/>
      <c r="AG18" s="14" t="s">
        <v>360</v>
      </c>
      <c r="AH18" s="14" t="s">
        <v>360</v>
      </c>
    </row>
    <row r="19" spans="1:34" hidden="1" x14ac:dyDescent="0.25">
      <c r="A19" s="14" t="s">
        <v>29</v>
      </c>
      <c r="B19" s="14" t="s">
        <v>421</v>
      </c>
      <c r="C19" s="14" t="s">
        <v>422</v>
      </c>
      <c r="D19" s="14"/>
      <c r="E19" s="14" t="s">
        <v>356</v>
      </c>
      <c r="F19" s="157">
        <v>21</v>
      </c>
      <c r="G19" s="157" t="s">
        <v>131</v>
      </c>
      <c r="H19" s="14" t="s">
        <v>424</v>
      </c>
      <c r="I19" s="14" t="s">
        <v>181</v>
      </c>
      <c r="J19" s="14" t="s">
        <v>371</v>
      </c>
      <c r="K19" s="14">
        <v>0.31092500000000001</v>
      </c>
      <c r="L19" s="14">
        <v>61</v>
      </c>
      <c r="M19" s="14" t="s">
        <v>360</v>
      </c>
      <c r="N19" s="14"/>
      <c r="O19" s="14">
        <v>498355.3</v>
      </c>
      <c r="P19" s="14">
        <v>275255.33</v>
      </c>
      <c r="Q19" s="14" t="s">
        <v>361</v>
      </c>
      <c r="R19" s="14" t="s">
        <v>133</v>
      </c>
      <c r="S19" s="14" t="s">
        <v>419</v>
      </c>
      <c r="T19" s="14"/>
      <c r="U19" s="14">
        <v>1.51034</v>
      </c>
      <c r="V19" s="14">
        <v>9.2651000000000003</v>
      </c>
      <c r="W19" s="14">
        <v>1.5527299999999999</v>
      </c>
      <c r="X19" s="14">
        <v>7.5873799999999996</v>
      </c>
      <c r="Y19" s="14">
        <v>16.753699999999998</v>
      </c>
      <c r="Z19" s="14">
        <v>50</v>
      </c>
      <c r="AA19" s="14"/>
      <c r="AB19" s="14"/>
      <c r="AC19" s="14"/>
      <c r="AD19" s="14"/>
      <c r="AE19" s="14"/>
      <c r="AF19" s="14"/>
      <c r="AG19" s="14"/>
      <c r="AH19" s="14"/>
    </row>
    <row r="20" spans="1:34" hidden="1" x14ac:dyDescent="0.25">
      <c r="A20" s="14" t="s">
        <v>30</v>
      </c>
      <c r="B20" s="14" t="s">
        <v>425</v>
      </c>
      <c r="C20" s="14" t="s">
        <v>426</v>
      </c>
      <c r="D20" s="14"/>
      <c r="E20" s="14" t="s">
        <v>356</v>
      </c>
      <c r="F20" s="157" t="s">
        <v>134</v>
      </c>
      <c r="G20" s="157" t="s">
        <v>135</v>
      </c>
      <c r="H20" s="14" t="s">
        <v>429</v>
      </c>
      <c r="I20" s="14" t="s">
        <v>181</v>
      </c>
      <c r="J20" s="14" t="s">
        <v>371</v>
      </c>
      <c r="K20" s="14">
        <v>0.29413099999999998</v>
      </c>
      <c r="L20" s="14">
        <v>65</v>
      </c>
      <c r="M20" s="14" t="s">
        <v>360</v>
      </c>
      <c r="N20" s="14"/>
      <c r="O20" s="14">
        <v>495068.93</v>
      </c>
      <c r="P20" s="14">
        <v>267111.33</v>
      </c>
      <c r="Q20" s="14" t="s">
        <v>361</v>
      </c>
      <c r="R20" s="14" t="s">
        <v>141</v>
      </c>
      <c r="S20" s="14" t="s">
        <v>362</v>
      </c>
      <c r="T20" s="14"/>
      <c r="U20" s="14">
        <v>0.97248100000000004</v>
      </c>
      <c r="V20" s="14">
        <v>2.10094</v>
      </c>
      <c r="W20" s="14">
        <v>0.33138499999999999</v>
      </c>
      <c r="X20" s="14">
        <v>0.82236500000000001</v>
      </c>
      <c r="Y20" s="14">
        <v>11.965400000000001</v>
      </c>
      <c r="Z20" s="14">
        <v>50</v>
      </c>
      <c r="AA20" s="14"/>
      <c r="AB20" s="14"/>
      <c r="AC20" s="14"/>
      <c r="AD20" s="14"/>
      <c r="AE20" s="14"/>
      <c r="AF20" s="14"/>
      <c r="AG20" s="14" t="s">
        <v>360</v>
      </c>
      <c r="AH20" s="14"/>
    </row>
    <row r="21" spans="1:34" hidden="1" x14ac:dyDescent="0.25">
      <c r="A21" s="14" t="s">
        <v>31</v>
      </c>
      <c r="B21" s="14" t="s">
        <v>431</v>
      </c>
      <c r="C21" s="14" t="s">
        <v>432</v>
      </c>
      <c r="D21" s="14"/>
      <c r="E21" s="14" t="s">
        <v>356</v>
      </c>
      <c r="F21" s="157" t="s">
        <v>137</v>
      </c>
      <c r="G21" s="157" t="s">
        <v>138</v>
      </c>
      <c r="H21" s="14" t="s">
        <v>433</v>
      </c>
      <c r="I21" s="14" t="s">
        <v>181</v>
      </c>
      <c r="J21" s="14" t="s">
        <v>371</v>
      </c>
      <c r="K21" s="14">
        <v>0.38409500000000002</v>
      </c>
      <c r="L21" s="14">
        <v>66</v>
      </c>
      <c r="M21" s="14" t="s">
        <v>360</v>
      </c>
      <c r="N21" s="14"/>
      <c r="O21" s="14">
        <v>495591.94</v>
      </c>
      <c r="P21" s="14">
        <v>267572.40000000002</v>
      </c>
      <c r="Q21" s="14" t="s">
        <v>361</v>
      </c>
      <c r="R21" s="14" t="s">
        <v>142</v>
      </c>
      <c r="S21" s="14" t="s">
        <v>362</v>
      </c>
      <c r="T21" s="14"/>
      <c r="U21" s="14">
        <v>0.98814000000000002</v>
      </c>
      <c r="V21" s="14">
        <v>2.7633200000000002</v>
      </c>
      <c r="W21" s="14">
        <v>0.46746399999999999</v>
      </c>
      <c r="X21" s="14">
        <v>0.70037700000000003</v>
      </c>
      <c r="Y21" s="14">
        <v>12.461399999999999</v>
      </c>
      <c r="Z21" s="14">
        <v>50</v>
      </c>
      <c r="AA21" s="14"/>
      <c r="AB21" s="14"/>
      <c r="AC21" s="14"/>
      <c r="AD21" s="14"/>
      <c r="AE21" s="14"/>
      <c r="AF21" s="14"/>
      <c r="AG21" s="14" t="s">
        <v>360</v>
      </c>
      <c r="AH21" s="14" t="s">
        <v>360</v>
      </c>
    </row>
    <row r="22" spans="1:34" s="17" customFormat="1" hidden="1" x14ac:dyDescent="0.25">
      <c r="A22" s="156" t="s">
        <v>32</v>
      </c>
      <c r="B22" s="156" t="s">
        <v>435</v>
      </c>
      <c r="C22" s="156" t="s">
        <v>436</v>
      </c>
      <c r="D22" s="156"/>
      <c r="E22" s="156" t="s">
        <v>356</v>
      </c>
      <c r="F22" s="158" t="s">
        <v>139</v>
      </c>
      <c r="G22" s="158" t="s">
        <v>140</v>
      </c>
      <c r="H22" s="156" t="s">
        <v>136</v>
      </c>
      <c r="I22" s="156" t="s">
        <v>181</v>
      </c>
      <c r="J22" s="156" t="s">
        <v>371</v>
      </c>
      <c r="K22" s="156">
        <v>0.73693699999999995</v>
      </c>
      <c r="L22" s="156">
        <v>67</v>
      </c>
      <c r="M22" s="156" t="s">
        <v>360</v>
      </c>
      <c r="N22" s="156"/>
      <c r="O22" s="156">
        <v>496208.16</v>
      </c>
      <c r="P22" s="156">
        <v>267072.71999999997</v>
      </c>
      <c r="Q22" s="156" t="s">
        <v>361</v>
      </c>
      <c r="R22" s="156" t="s">
        <v>143</v>
      </c>
      <c r="S22" s="156" t="s">
        <v>362</v>
      </c>
      <c r="T22" s="156"/>
      <c r="U22" s="156">
        <v>1.7817400000000001</v>
      </c>
      <c r="V22" s="156">
        <v>2.9761199999999999</v>
      </c>
      <c r="W22" s="156">
        <v>0.380245</v>
      </c>
      <c r="X22" s="156">
        <v>1.5003</v>
      </c>
      <c r="Y22" s="156">
        <v>13.0943</v>
      </c>
      <c r="Z22" s="156">
        <v>50</v>
      </c>
      <c r="AA22" s="156"/>
      <c r="AB22" s="156"/>
      <c r="AC22" s="156"/>
      <c r="AD22" s="156"/>
      <c r="AE22" s="156"/>
      <c r="AF22" s="156" t="s">
        <v>1351</v>
      </c>
      <c r="AG22" s="156" t="s">
        <v>360</v>
      </c>
      <c r="AH22" s="156" t="s">
        <v>360</v>
      </c>
    </row>
    <row r="23" spans="1:34" hidden="1" x14ac:dyDescent="0.25">
      <c r="A23" s="14" t="s">
        <v>12</v>
      </c>
      <c r="B23" s="14" t="s">
        <v>440</v>
      </c>
      <c r="C23" s="14"/>
      <c r="D23" s="14">
        <v>705</v>
      </c>
      <c r="E23" s="14" t="s">
        <v>356</v>
      </c>
      <c r="F23" s="157" t="s">
        <v>79</v>
      </c>
      <c r="G23" s="157" t="s">
        <v>80</v>
      </c>
      <c r="H23" s="14" t="s">
        <v>81</v>
      </c>
      <c r="I23" s="14" t="s">
        <v>81</v>
      </c>
      <c r="J23" s="14" t="s">
        <v>359</v>
      </c>
      <c r="K23" s="14">
        <v>0.42795100000000003</v>
      </c>
      <c r="L23" s="14">
        <v>2</v>
      </c>
      <c r="M23" s="14" t="s">
        <v>360</v>
      </c>
      <c r="N23" s="14"/>
      <c r="O23" s="14">
        <v>487396.51</v>
      </c>
      <c r="P23" s="14">
        <v>280288.78000000003</v>
      </c>
      <c r="Q23" s="14" t="s">
        <v>361</v>
      </c>
      <c r="R23" s="14" t="s">
        <v>84</v>
      </c>
      <c r="S23" s="14" t="s">
        <v>362</v>
      </c>
      <c r="T23" s="14">
        <v>4.9142499999999999E-2</v>
      </c>
      <c r="U23" s="14">
        <v>2.5643699999999998</v>
      </c>
      <c r="V23" s="14">
        <v>1.2678499999999999</v>
      </c>
      <c r="W23" s="14">
        <v>1.11938</v>
      </c>
      <c r="X23" s="14">
        <v>0.74489799999999995</v>
      </c>
      <c r="Y23" s="14">
        <v>11.517200000000001</v>
      </c>
      <c r="Z23" s="14">
        <v>50</v>
      </c>
      <c r="AA23" s="14"/>
      <c r="AB23" s="14"/>
      <c r="AC23" s="14"/>
      <c r="AD23" s="14"/>
      <c r="AE23" s="14"/>
      <c r="AF23" s="14"/>
      <c r="AG23" s="14" t="s">
        <v>360</v>
      </c>
      <c r="AH23" s="14"/>
    </row>
    <row r="24" spans="1:34" hidden="1" x14ac:dyDescent="0.25">
      <c r="A24" s="14" t="s">
        <v>13</v>
      </c>
      <c r="B24" s="14" t="s">
        <v>441</v>
      </c>
      <c r="C24" s="14"/>
      <c r="D24" s="14">
        <v>732</v>
      </c>
      <c r="E24" s="14" t="s">
        <v>356</v>
      </c>
      <c r="F24" s="157" t="s">
        <v>82</v>
      </c>
      <c r="G24" s="157" t="s">
        <v>83</v>
      </c>
      <c r="H24" s="14" t="s">
        <v>81</v>
      </c>
      <c r="I24" s="14" t="s">
        <v>81</v>
      </c>
      <c r="J24" s="14" t="s">
        <v>359</v>
      </c>
      <c r="K24" s="14">
        <v>1.6230199999999999</v>
      </c>
      <c r="L24" s="14">
        <v>3</v>
      </c>
      <c r="M24" s="14" t="s">
        <v>360</v>
      </c>
      <c r="N24" s="14"/>
      <c r="O24" s="14">
        <v>486593.37</v>
      </c>
      <c r="P24" s="14">
        <v>279982.45</v>
      </c>
      <c r="Q24" s="14" t="s">
        <v>361</v>
      </c>
      <c r="R24" s="14" t="s">
        <v>85</v>
      </c>
      <c r="S24" s="14" t="s">
        <v>362</v>
      </c>
      <c r="T24" s="14">
        <v>0.46797100000000003</v>
      </c>
      <c r="U24" s="14">
        <v>1.6643399999999999</v>
      </c>
      <c r="V24" s="14">
        <v>0.40116800000000002</v>
      </c>
      <c r="W24" s="14">
        <v>0.27104800000000001</v>
      </c>
      <c r="X24" s="14">
        <v>1.1561600000000001</v>
      </c>
      <c r="Y24" s="14">
        <v>11.5754</v>
      </c>
      <c r="Z24" s="14">
        <v>50</v>
      </c>
      <c r="AA24" s="14"/>
      <c r="AB24" s="14"/>
      <c r="AC24" s="14"/>
      <c r="AD24" s="14"/>
      <c r="AE24" s="14"/>
      <c r="AF24" s="14"/>
      <c r="AG24" s="14" t="s">
        <v>360</v>
      </c>
      <c r="AH24" s="14"/>
    </row>
    <row r="25" spans="1:34" hidden="1" x14ac:dyDescent="0.25">
      <c r="A25" s="14" t="s">
        <v>14</v>
      </c>
      <c r="B25" s="14" t="s">
        <v>442</v>
      </c>
      <c r="C25" s="14"/>
      <c r="D25" s="14">
        <v>1027</v>
      </c>
      <c r="E25" s="14" t="s">
        <v>356</v>
      </c>
      <c r="F25" s="157" t="s">
        <v>86</v>
      </c>
      <c r="G25" s="157" t="s">
        <v>87</v>
      </c>
      <c r="H25" s="14" t="s">
        <v>88</v>
      </c>
      <c r="I25" s="14" t="s">
        <v>81</v>
      </c>
      <c r="J25" s="14" t="s">
        <v>359</v>
      </c>
      <c r="K25" s="14">
        <v>1.6044499999999999</v>
      </c>
      <c r="L25" s="14">
        <v>8</v>
      </c>
      <c r="M25" s="14" t="s">
        <v>360</v>
      </c>
      <c r="N25" s="14"/>
      <c r="O25" s="14">
        <v>481629.76</v>
      </c>
      <c r="P25" s="14">
        <v>281514.83</v>
      </c>
      <c r="Q25" s="14" t="s">
        <v>361</v>
      </c>
      <c r="R25" s="14" t="s">
        <v>89</v>
      </c>
      <c r="S25" s="14"/>
      <c r="T25" s="14">
        <v>0.47242499999999998</v>
      </c>
      <c r="U25" s="14">
        <v>0.79757900000000004</v>
      </c>
      <c r="V25" s="14">
        <v>1.8952500000000001</v>
      </c>
      <c r="W25" s="14">
        <v>2.8160599999999998</v>
      </c>
      <c r="X25" s="14">
        <v>4.6485599999999998</v>
      </c>
      <c r="Y25" s="14">
        <v>12.461</v>
      </c>
      <c r="Z25" s="14">
        <v>50</v>
      </c>
      <c r="AA25" s="14"/>
      <c r="AB25" s="14"/>
      <c r="AC25" s="14"/>
      <c r="AD25" s="14"/>
      <c r="AE25" s="14"/>
      <c r="AF25" s="14"/>
      <c r="AG25" s="14" t="s">
        <v>360</v>
      </c>
      <c r="AH25" s="14" t="s">
        <v>360</v>
      </c>
    </row>
    <row r="26" spans="1:34" hidden="1" x14ac:dyDescent="0.25">
      <c r="A26" s="14" t="s">
        <v>15</v>
      </c>
      <c r="B26" s="14" t="s">
        <v>444</v>
      </c>
      <c r="C26" s="14"/>
      <c r="D26" s="14">
        <v>1157</v>
      </c>
      <c r="E26" s="14" t="s">
        <v>356</v>
      </c>
      <c r="F26" s="157" t="s">
        <v>90</v>
      </c>
      <c r="G26" s="157" t="s">
        <v>91</v>
      </c>
      <c r="H26" s="14" t="s">
        <v>92</v>
      </c>
      <c r="I26" s="14" t="s">
        <v>81</v>
      </c>
      <c r="J26" s="14" t="s">
        <v>359</v>
      </c>
      <c r="K26" s="14">
        <v>1.6927700000000001</v>
      </c>
      <c r="L26" s="14">
        <v>11</v>
      </c>
      <c r="M26" s="14" t="s">
        <v>360</v>
      </c>
      <c r="N26" s="14"/>
      <c r="O26" s="14">
        <v>480442.17</v>
      </c>
      <c r="P26" s="14">
        <v>288146.62</v>
      </c>
      <c r="Q26" s="14" t="s">
        <v>361</v>
      </c>
      <c r="R26" s="14" t="s">
        <v>93</v>
      </c>
      <c r="S26" s="14" t="s">
        <v>419</v>
      </c>
      <c r="T26" s="14"/>
      <c r="U26" s="14">
        <v>7.5031299999999996</v>
      </c>
      <c r="V26" s="14">
        <v>3.9806599999999999</v>
      </c>
      <c r="W26" s="14">
        <v>3.28173</v>
      </c>
      <c r="X26" s="14">
        <v>8.4980700000000002</v>
      </c>
      <c r="Y26" s="14">
        <v>10.8119</v>
      </c>
      <c r="Z26" s="14">
        <v>100</v>
      </c>
      <c r="AA26" s="14"/>
      <c r="AB26" s="14"/>
      <c r="AC26" s="14"/>
      <c r="AD26" s="14"/>
      <c r="AE26" s="14"/>
      <c r="AF26" s="14"/>
      <c r="AG26" s="14"/>
      <c r="AH26" s="14"/>
    </row>
    <row r="27" spans="1:34" x14ac:dyDescent="0.25">
      <c r="A27" s="14" t="s">
        <v>16</v>
      </c>
      <c r="B27" s="14" t="s">
        <v>446</v>
      </c>
      <c r="C27" s="14"/>
      <c r="D27" s="14">
        <v>1165</v>
      </c>
      <c r="E27" s="14" t="s">
        <v>356</v>
      </c>
      <c r="F27" s="157" t="s">
        <v>94</v>
      </c>
      <c r="G27" s="157" t="s">
        <v>95</v>
      </c>
      <c r="H27" s="14" t="s">
        <v>96</v>
      </c>
      <c r="I27" s="14" t="s">
        <v>81</v>
      </c>
      <c r="J27" s="14" t="s">
        <v>359</v>
      </c>
      <c r="K27" s="14">
        <v>3.4181400000000002</v>
      </c>
      <c r="L27" s="14">
        <v>15</v>
      </c>
      <c r="M27" s="14" t="s">
        <v>360</v>
      </c>
      <c r="N27" s="14"/>
      <c r="O27" s="14">
        <v>481326.27</v>
      </c>
      <c r="P27" s="14">
        <v>282839.21999999997</v>
      </c>
      <c r="Q27" s="14" t="s">
        <v>361</v>
      </c>
      <c r="R27" s="14" t="s">
        <v>97</v>
      </c>
      <c r="S27" s="14" t="s">
        <v>372</v>
      </c>
      <c r="T27" s="14">
        <v>0.48210903700000002</v>
      </c>
      <c r="U27" s="14">
        <v>2.1182799999999999</v>
      </c>
      <c r="V27" s="14">
        <v>0.67305999999999999</v>
      </c>
      <c r="W27" s="14">
        <v>1.5930200000000001</v>
      </c>
      <c r="X27" s="14">
        <v>4.9509999999999996</v>
      </c>
      <c r="Y27" s="14">
        <v>12.6487</v>
      </c>
      <c r="Z27" s="14">
        <v>50</v>
      </c>
      <c r="AA27" s="14"/>
      <c r="AB27" s="14"/>
      <c r="AC27" s="14"/>
      <c r="AD27" s="14"/>
      <c r="AE27" s="14"/>
      <c r="AF27" s="14"/>
      <c r="AG27" s="14" t="s">
        <v>360</v>
      </c>
      <c r="AH27" s="14"/>
    </row>
    <row r="28" spans="1:34" hidden="1" x14ac:dyDescent="0.25">
      <c r="A28" s="14" t="s">
        <v>17</v>
      </c>
      <c r="B28" s="14" t="s">
        <v>447</v>
      </c>
      <c r="C28" s="14"/>
      <c r="D28" s="14">
        <v>2185</v>
      </c>
      <c r="E28" s="14" t="s">
        <v>356</v>
      </c>
      <c r="F28" s="157" t="s">
        <v>98</v>
      </c>
      <c r="G28" s="157"/>
      <c r="H28" s="14" t="s">
        <v>99</v>
      </c>
      <c r="I28" s="14" t="s">
        <v>81</v>
      </c>
      <c r="J28" s="14" t="s">
        <v>359</v>
      </c>
      <c r="K28" s="14">
        <v>1.1938899999999999</v>
      </c>
      <c r="L28" s="14">
        <v>17</v>
      </c>
      <c r="M28" s="14" t="s">
        <v>360</v>
      </c>
      <c r="N28" s="14"/>
      <c r="O28" s="14">
        <v>489519.82</v>
      </c>
      <c r="P28" s="14">
        <v>273939.83</v>
      </c>
      <c r="Q28" s="14" t="s">
        <v>361</v>
      </c>
      <c r="R28" s="14" t="s">
        <v>100</v>
      </c>
      <c r="S28" s="14"/>
      <c r="T28" s="14"/>
      <c r="U28" s="14">
        <v>1.9347700000000001</v>
      </c>
      <c r="V28" s="14">
        <v>0.35847699999999999</v>
      </c>
      <c r="W28" s="14">
        <v>0.97098200000000001</v>
      </c>
      <c r="X28" s="14">
        <v>1.15225</v>
      </c>
      <c r="Y28" s="14">
        <v>8.3478300000000001</v>
      </c>
      <c r="Z28" s="14">
        <v>50</v>
      </c>
      <c r="AA28" s="14"/>
      <c r="AB28" s="14"/>
      <c r="AC28" s="14"/>
      <c r="AD28" s="14"/>
      <c r="AE28" s="14"/>
      <c r="AF28" s="14"/>
      <c r="AG28" s="14" t="s">
        <v>360</v>
      </c>
      <c r="AH28" s="14" t="s">
        <v>360</v>
      </c>
    </row>
    <row r="29" spans="1:34" hidden="1" x14ac:dyDescent="0.25">
      <c r="A29" s="14" t="s">
        <v>18</v>
      </c>
      <c r="B29" s="14" t="s">
        <v>450</v>
      </c>
      <c r="C29" s="14"/>
      <c r="D29" s="14"/>
      <c r="E29" s="14" t="s">
        <v>356</v>
      </c>
      <c r="F29" s="157" t="s">
        <v>101</v>
      </c>
      <c r="G29" s="157" t="s">
        <v>102</v>
      </c>
      <c r="H29" s="14" t="s">
        <v>453</v>
      </c>
      <c r="I29" s="14" t="s">
        <v>81</v>
      </c>
      <c r="J29" s="14" t="s">
        <v>371</v>
      </c>
      <c r="K29" s="14">
        <v>0.39340000000000003</v>
      </c>
      <c r="L29" s="14">
        <v>24</v>
      </c>
      <c r="M29" s="14" t="s">
        <v>360</v>
      </c>
      <c r="N29" s="14"/>
      <c r="O29" s="14">
        <v>481657.55</v>
      </c>
      <c r="P29" s="14">
        <v>281572.78999999998</v>
      </c>
      <c r="Q29" s="14" t="s">
        <v>361</v>
      </c>
      <c r="R29" s="14" t="s">
        <v>104</v>
      </c>
      <c r="S29" s="14" t="s">
        <v>372</v>
      </c>
      <c r="T29" s="14">
        <v>4.0568399999999999E-3</v>
      </c>
      <c r="U29" s="14">
        <v>0.888683</v>
      </c>
      <c r="V29" s="14">
        <v>1.8748</v>
      </c>
      <c r="W29" s="14">
        <v>2.8310200000000001</v>
      </c>
      <c r="X29" s="14">
        <v>4.6719099999999996</v>
      </c>
      <c r="Y29" s="14">
        <v>12.555</v>
      </c>
      <c r="Z29" s="14">
        <v>50</v>
      </c>
      <c r="AA29" s="14"/>
      <c r="AB29" s="14"/>
      <c r="AC29" s="14"/>
      <c r="AD29" s="14"/>
      <c r="AE29" s="14"/>
      <c r="AF29" s="14"/>
      <c r="AG29" s="14" t="s">
        <v>360</v>
      </c>
      <c r="AH29" s="14"/>
    </row>
    <row r="30" spans="1:34" hidden="1" x14ac:dyDescent="0.25">
      <c r="A30" s="14" t="s">
        <v>19</v>
      </c>
      <c r="B30" s="14" t="s">
        <v>455</v>
      </c>
      <c r="C30" s="14">
        <v>37</v>
      </c>
      <c r="D30" s="14"/>
      <c r="E30" s="14" t="s">
        <v>356</v>
      </c>
      <c r="F30" s="157" t="s">
        <v>1278</v>
      </c>
      <c r="G30" s="157" t="s">
        <v>1279</v>
      </c>
      <c r="H30" s="14" t="s">
        <v>81</v>
      </c>
      <c r="I30" s="14" t="s">
        <v>81</v>
      </c>
      <c r="J30" s="14" t="s">
        <v>371</v>
      </c>
      <c r="K30" s="14">
        <v>0.35975200000000002</v>
      </c>
      <c r="L30" s="14">
        <v>25</v>
      </c>
      <c r="M30" s="14" t="s">
        <v>360</v>
      </c>
      <c r="N30" s="14"/>
      <c r="O30" s="14">
        <v>486346.69</v>
      </c>
      <c r="P30" s="14">
        <v>278328.44</v>
      </c>
      <c r="Q30" s="14" t="s">
        <v>361</v>
      </c>
      <c r="R30" s="14" t="s">
        <v>105</v>
      </c>
      <c r="S30" s="14" t="s">
        <v>362</v>
      </c>
      <c r="T30" s="14">
        <v>0</v>
      </c>
      <c r="U30" s="14">
        <v>1.10884</v>
      </c>
      <c r="V30" s="14">
        <v>6.7363999999999993E-2</v>
      </c>
      <c r="W30" s="14">
        <v>0.72817600000000005</v>
      </c>
      <c r="X30" s="14">
        <v>2.5426500000000001</v>
      </c>
      <c r="Y30" s="14">
        <v>9.9970800000000004</v>
      </c>
      <c r="Z30" s="14">
        <v>50</v>
      </c>
      <c r="AA30" s="14"/>
      <c r="AB30" s="14"/>
      <c r="AC30" s="14"/>
      <c r="AD30" s="14"/>
      <c r="AE30" s="14"/>
      <c r="AF30" s="14"/>
      <c r="AG30" s="14" t="s">
        <v>360</v>
      </c>
      <c r="AH30" s="14" t="s">
        <v>360</v>
      </c>
    </row>
    <row r="31" spans="1:34" hidden="1" x14ac:dyDescent="0.25">
      <c r="A31" s="14" t="s">
        <v>511</v>
      </c>
      <c r="B31" s="14" t="s">
        <v>512</v>
      </c>
      <c r="C31" s="14">
        <v>40</v>
      </c>
      <c r="D31" s="14"/>
      <c r="E31" s="14" t="s">
        <v>356</v>
      </c>
      <c r="F31" s="157" t="e">
        <v>#N/A</v>
      </c>
      <c r="G31" s="157" t="e">
        <v>#N/A</v>
      </c>
      <c r="H31" s="14" t="s">
        <v>81</v>
      </c>
      <c r="I31" s="14" t="s">
        <v>81</v>
      </c>
      <c r="J31" s="14" t="s">
        <v>371</v>
      </c>
      <c r="K31" s="14">
        <v>0.206398</v>
      </c>
      <c r="L31" s="14">
        <v>26</v>
      </c>
      <c r="M31" s="14" t="s">
        <v>360</v>
      </c>
      <c r="N31" s="14"/>
      <c r="O31" s="14">
        <v>481536.6</v>
      </c>
      <c r="P31" s="14">
        <v>281186.25</v>
      </c>
      <c r="Q31" s="14" t="s">
        <v>361</v>
      </c>
      <c r="R31" s="14" t="s">
        <v>515</v>
      </c>
      <c r="S31" s="14" t="s">
        <v>372</v>
      </c>
      <c r="T31" s="14"/>
      <c r="U31" s="14">
        <v>0.52634400000000003</v>
      </c>
      <c r="V31" s="14">
        <v>2.2965200000000001</v>
      </c>
      <c r="W31" s="14">
        <v>3.1253199999999999</v>
      </c>
      <c r="X31" s="14">
        <v>4.8363399999999999</v>
      </c>
      <c r="Y31" s="14">
        <v>12.215299999999999</v>
      </c>
      <c r="Z31" s="14">
        <v>50</v>
      </c>
      <c r="AA31" s="14"/>
      <c r="AB31" s="14"/>
      <c r="AC31" s="14"/>
      <c r="AD31" s="14"/>
      <c r="AE31" s="14"/>
      <c r="AF31" s="14"/>
      <c r="AG31" s="14"/>
      <c r="AH31" s="14"/>
    </row>
    <row r="32" spans="1:34" hidden="1" x14ac:dyDescent="0.25">
      <c r="A32" s="14" t="s">
        <v>20</v>
      </c>
      <c r="B32" s="14" t="s">
        <v>457</v>
      </c>
      <c r="C32" s="14">
        <v>41</v>
      </c>
      <c r="D32" s="14"/>
      <c r="E32" s="14" t="s">
        <v>356</v>
      </c>
      <c r="F32" s="157" t="s">
        <v>1276</v>
      </c>
      <c r="G32" s="157" t="s">
        <v>1277</v>
      </c>
      <c r="H32" s="14" t="s">
        <v>81</v>
      </c>
      <c r="I32" s="14" t="s">
        <v>81</v>
      </c>
      <c r="J32" s="14" t="s">
        <v>371</v>
      </c>
      <c r="K32" s="14">
        <v>1.3367899999999999</v>
      </c>
      <c r="L32" s="14">
        <v>29</v>
      </c>
      <c r="M32" s="14" t="s">
        <v>360</v>
      </c>
      <c r="N32" s="14"/>
      <c r="O32" s="14">
        <v>486299.13</v>
      </c>
      <c r="P32" s="14">
        <v>278720.7</v>
      </c>
      <c r="Q32" s="14" t="s">
        <v>361</v>
      </c>
      <c r="R32" s="14" t="s">
        <v>108</v>
      </c>
      <c r="S32" s="14" t="s">
        <v>362</v>
      </c>
      <c r="T32" s="14"/>
      <c r="U32" s="14">
        <v>1.09954</v>
      </c>
      <c r="V32" s="14">
        <v>0.14513100000000001</v>
      </c>
      <c r="W32" s="14">
        <v>0.32857999999999998</v>
      </c>
      <c r="X32" s="14">
        <v>2.4700600000000001</v>
      </c>
      <c r="Y32" s="14">
        <v>10.3055</v>
      </c>
      <c r="Z32" s="14">
        <v>50</v>
      </c>
      <c r="AA32" s="14"/>
      <c r="AB32" s="14"/>
      <c r="AC32" s="14"/>
      <c r="AD32" s="14"/>
      <c r="AE32" s="14"/>
      <c r="AF32" s="14"/>
      <c r="AG32" s="14" t="s">
        <v>360</v>
      </c>
      <c r="AH32" s="14" t="s">
        <v>360</v>
      </c>
    </row>
    <row r="33" spans="1:34" s="17" customFormat="1" hidden="1" x14ac:dyDescent="0.25">
      <c r="A33" s="156" t="s">
        <v>21</v>
      </c>
      <c r="B33" s="156" t="s">
        <v>459</v>
      </c>
      <c r="C33" s="156">
        <v>282000066</v>
      </c>
      <c r="D33" s="156"/>
      <c r="E33" s="156" t="s">
        <v>356</v>
      </c>
      <c r="F33" s="158" t="s">
        <v>106</v>
      </c>
      <c r="G33" s="158" t="s">
        <v>83</v>
      </c>
      <c r="H33" s="156" t="s">
        <v>81</v>
      </c>
      <c r="I33" s="156" t="s">
        <v>81</v>
      </c>
      <c r="J33" s="156" t="s">
        <v>371</v>
      </c>
      <c r="K33" s="156">
        <v>0.44078000000000001</v>
      </c>
      <c r="L33" s="156">
        <v>30</v>
      </c>
      <c r="M33" s="156" t="s">
        <v>360</v>
      </c>
      <c r="N33" s="156"/>
      <c r="O33" s="156">
        <v>486328.68</v>
      </c>
      <c r="P33" s="156">
        <v>280418.86</v>
      </c>
      <c r="Q33" s="156" t="s">
        <v>361</v>
      </c>
      <c r="R33" s="156" t="s">
        <v>109</v>
      </c>
      <c r="S33" s="156"/>
      <c r="T33" s="156"/>
      <c r="U33" s="156">
        <v>1.6347</v>
      </c>
      <c r="V33" s="156">
        <v>0.238062</v>
      </c>
      <c r="W33" s="156">
        <v>0.25682199999999999</v>
      </c>
      <c r="X33" s="156">
        <v>0.87326199999999998</v>
      </c>
      <c r="Y33" s="156">
        <v>11.793100000000001</v>
      </c>
      <c r="Z33" s="156">
        <v>50</v>
      </c>
      <c r="AA33" s="156"/>
      <c r="AB33" s="156"/>
      <c r="AC33" s="156"/>
      <c r="AD33" s="156"/>
      <c r="AE33" s="156" t="s">
        <v>1352</v>
      </c>
      <c r="AF33" s="156"/>
      <c r="AG33" s="156" t="s">
        <v>360</v>
      </c>
      <c r="AH33" s="156"/>
    </row>
    <row r="34" spans="1:34" hidden="1" x14ac:dyDescent="0.25">
      <c r="A34" s="14" t="s">
        <v>22</v>
      </c>
      <c r="B34" s="14" t="s">
        <v>463</v>
      </c>
      <c r="C34" s="14">
        <v>43</v>
      </c>
      <c r="D34" s="14"/>
      <c r="E34" s="14" t="s">
        <v>356</v>
      </c>
      <c r="F34" s="157" t="s">
        <v>1275</v>
      </c>
      <c r="G34" s="157" t="s">
        <v>138</v>
      </c>
      <c r="H34" s="14" t="s">
        <v>81</v>
      </c>
      <c r="I34" s="14" t="s">
        <v>81</v>
      </c>
      <c r="J34" s="14" t="s">
        <v>371</v>
      </c>
      <c r="K34" s="14">
        <v>0.52382700000000004</v>
      </c>
      <c r="L34" s="14">
        <v>34</v>
      </c>
      <c r="M34" s="14" t="s">
        <v>360</v>
      </c>
      <c r="N34" s="14"/>
      <c r="O34" s="14">
        <v>486520.71</v>
      </c>
      <c r="P34" s="14">
        <v>278325.53999999998</v>
      </c>
      <c r="Q34" s="14" t="s">
        <v>361</v>
      </c>
      <c r="R34" s="14" t="s">
        <v>110</v>
      </c>
      <c r="S34" s="14" t="s">
        <v>362</v>
      </c>
      <c r="T34" s="14"/>
      <c r="U34" s="14">
        <v>1.1512800000000001</v>
      </c>
      <c r="V34" s="14">
        <v>0.18648700000000001</v>
      </c>
      <c r="W34" s="14">
        <v>0.81904999999999994</v>
      </c>
      <c r="X34" s="14">
        <v>2.50576</v>
      </c>
      <c r="Y34" s="14">
        <v>10.042400000000001</v>
      </c>
      <c r="Z34" s="14">
        <v>50</v>
      </c>
      <c r="AA34" s="14"/>
      <c r="AB34" s="14"/>
      <c r="AC34" s="14"/>
      <c r="AD34" s="14"/>
      <c r="AE34" s="14"/>
      <c r="AF34" s="14"/>
      <c r="AG34" s="14" t="s">
        <v>360</v>
      </c>
      <c r="AH34" s="14" t="s">
        <v>360</v>
      </c>
    </row>
    <row r="35" spans="1:34" hidden="1" x14ac:dyDescent="0.25">
      <c r="A35" s="14" t="s">
        <v>516</v>
      </c>
      <c r="B35" s="14" t="s">
        <v>517</v>
      </c>
      <c r="C35" s="14">
        <v>45</v>
      </c>
      <c r="D35" s="14"/>
      <c r="E35" s="14" t="s">
        <v>356</v>
      </c>
      <c r="F35" s="157" t="e">
        <v>#N/A</v>
      </c>
      <c r="G35" s="157" t="e">
        <v>#N/A</v>
      </c>
      <c r="H35" s="14" t="s">
        <v>81</v>
      </c>
      <c r="I35" s="14" t="s">
        <v>81</v>
      </c>
      <c r="J35" s="14" t="s">
        <v>371</v>
      </c>
      <c r="K35" s="14">
        <v>0.22963500000000001</v>
      </c>
      <c r="L35" s="14">
        <v>35</v>
      </c>
      <c r="M35" s="14" t="s">
        <v>360</v>
      </c>
      <c r="N35" s="14"/>
      <c r="O35" s="14">
        <v>486348.82</v>
      </c>
      <c r="P35" s="14">
        <v>278567.17</v>
      </c>
      <c r="Q35" s="14" t="s">
        <v>361</v>
      </c>
      <c r="R35" s="14" t="s">
        <v>518</v>
      </c>
      <c r="S35" s="14" t="s">
        <v>362</v>
      </c>
      <c r="T35" s="14"/>
      <c r="U35" s="14">
        <v>1.18587</v>
      </c>
      <c r="V35" s="14">
        <v>0.16591700000000001</v>
      </c>
      <c r="W35" s="14">
        <v>0.54626799999999998</v>
      </c>
      <c r="X35" s="14">
        <v>2.6258400000000002</v>
      </c>
      <c r="Y35" s="14">
        <v>10.2089</v>
      </c>
      <c r="Z35" s="14">
        <v>50</v>
      </c>
      <c r="AA35" s="14"/>
      <c r="AB35" s="14"/>
      <c r="AC35" s="14"/>
      <c r="AD35" s="14"/>
      <c r="AE35" s="14"/>
      <c r="AF35" s="14"/>
      <c r="AG35" s="14"/>
      <c r="AH35" s="14"/>
    </row>
    <row r="36" spans="1:34" s="17" customFormat="1" hidden="1" x14ac:dyDescent="0.25">
      <c r="A36" s="156" t="s">
        <v>33</v>
      </c>
      <c r="B36" s="156" t="s">
        <v>466</v>
      </c>
      <c r="C36" s="156"/>
      <c r="D36" s="156">
        <v>868</v>
      </c>
      <c r="E36" s="156" t="s">
        <v>356</v>
      </c>
      <c r="F36" s="158" t="s">
        <v>144</v>
      </c>
      <c r="G36" s="158" t="s">
        <v>145</v>
      </c>
      <c r="H36" s="156" t="s">
        <v>146</v>
      </c>
      <c r="I36" s="156" t="s">
        <v>150</v>
      </c>
      <c r="J36" s="156" t="s">
        <v>359</v>
      </c>
      <c r="K36" s="156">
        <v>1.7342299999999999</v>
      </c>
      <c r="L36" s="156">
        <v>7</v>
      </c>
      <c r="M36" s="156" t="s">
        <v>360</v>
      </c>
      <c r="N36" s="156"/>
      <c r="O36" s="156">
        <v>490694.17</v>
      </c>
      <c r="P36" s="156">
        <v>262895.2</v>
      </c>
      <c r="Q36" s="156" t="s">
        <v>361</v>
      </c>
      <c r="R36" s="156" t="s">
        <v>469</v>
      </c>
      <c r="S36" s="156" t="s">
        <v>470</v>
      </c>
      <c r="T36" s="156"/>
      <c r="U36" s="156">
        <v>3.4390299999999998</v>
      </c>
      <c r="V36" s="156">
        <v>3.7476500000000001</v>
      </c>
      <c r="W36" s="156">
        <v>0.125745</v>
      </c>
      <c r="X36" s="156">
        <v>6.1301100000000002</v>
      </c>
      <c r="Y36" s="156">
        <v>9.1607099999999999</v>
      </c>
      <c r="Z36" s="156">
        <v>100</v>
      </c>
      <c r="AA36" s="156"/>
      <c r="AB36" s="156"/>
      <c r="AC36" s="156"/>
      <c r="AD36" s="156"/>
      <c r="AE36" s="156" t="s">
        <v>1353</v>
      </c>
      <c r="AF36" s="156"/>
      <c r="AG36" s="156"/>
      <c r="AH36" s="156"/>
    </row>
    <row r="37" spans="1:34" hidden="1" x14ac:dyDescent="0.25">
      <c r="A37" s="14" t="s">
        <v>34</v>
      </c>
      <c r="B37" s="14" t="s">
        <v>472</v>
      </c>
      <c r="C37" s="14"/>
      <c r="D37" s="14">
        <v>873</v>
      </c>
      <c r="E37" s="14" t="s">
        <v>356</v>
      </c>
      <c r="F37" s="157" t="s">
        <v>148</v>
      </c>
      <c r="G37" s="157" t="s">
        <v>149</v>
      </c>
      <c r="H37" s="14" t="s">
        <v>150</v>
      </c>
      <c r="I37" s="14" t="s">
        <v>150</v>
      </c>
      <c r="J37" s="14" t="s">
        <v>359</v>
      </c>
      <c r="K37" s="14">
        <v>0.73684400000000005</v>
      </c>
      <c r="L37" s="14">
        <v>10</v>
      </c>
      <c r="M37" s="14" t="s">
        <v>360</v>
      </c>
      <c r="N37" s="14"/>
      <c r="O37" s="14">
        <v>488794.33</v>
      </c>
      <c r="P37" s="14">
        <v>267310.05</v>
      </c>
      <c r="Q37" s="14" t="s">
        <v>361</v>
      </c>
      <c r="R37" s="14" t="s">
        <v>151</v>
      </c>
      <c r="S37" s="14" t="s">
        <v>362</v>
      </c>
      <c r="T37" s="14">
        <v>2.48037E-3</v>
      </c>
      <c r="U37" s="14">
        <v>1.1580699999999999</v>
      </c>
      <c r="V37" s="14">
        <v>1.6438900000000001</v>
      </c>
      <c r="W37" s="14">
        <v>0.61256299999999997</v>
      </c>
      <c r="X37" s="14">
        <v>2.8792599999999999</v>
      </c>
      <c r="Y37" s="14">
        <v>5.7192100000000003</v>
      </c>
      <c r="Z37" s="14">
        <v>50</v>
      </c>
      <c r="AA37" s="14"/>
      <c r="AB37" s="14"/>
      <c r="AC37" s="14"/>
      <c r="AD37" s="14"/>
      <c r="AE37" s="14"/>
      <c r="AF37" s="14"/>
      <c r="AG37" s="14" t="s">
        <v>360</v>
      </c>
      <c r="AH37" s="14"/>
    </row>
    <row r="38" spans="1:34" hidden="1" x14ac:dyDescent="0.25">
      <c r="A38" s="14" t="s">
        <v>35</v>
      </c>
      <c r="B38" s="14" t="s">
        <v>476</v>
      </c>
      <c r="C38" s="14"/>
      <c r="D38" s="14">
        <v>881</v>
      </c>
      <c r="E38" s="14" t="s">
        <v>356</v>
      </c>
      <c r="F38" s="157" t="s">
        <v>152</v>
      </c>
      <c r="G38" s="157" t="s">
        <v>153</v>
      </c>
      <c r="H38" s="14" t="s">
        <v>150</v>
      </c>
      <c r="I38" s="14" t="s">
        <v>150</v>
      </c>
      <c r="J38" s="14" t="s">
        <v>359</v>
      </c>
      <c r="K38" s="14">
        <v>0.375162</v>
      </c>
      <c r="L38" s="14">
        <v>12</v>
      </c>
      <c r="M38" s="14" t="s">
        <v>360</v>
      </c>
      <c r="N38" s="14"/>
      <c r="O38" s="14">
        <v>488274.32</v>
      </c>
      <c r="P38" s="14">
        <v>266723.45</v>
      </c>
      <c r="Q38" s="14" t="s">
        <v>361</v>
      </c>
      <c r="R38" s="14" t="s">
        <v>154</v>
      </c>
      <c r="S38" s="14" t="s">
        <v>362</v>
      </c>
      <c r="T38" s="14"/>
      <c r="U38" s="14">
        <v>0.83460800000000002</v>
      </c>
      <c r="V38" s="14">
        <v>2.4007000000000001</v>
      </c>
      <c r="W38" s="14">
        <v>0.79330100000000003</v>
      </c>
      <c r="X38" s="14">
        <v>2.53674</v>
      </c>
      <c r="Y38" s="14">
        <v>5.3599199999999998</v>
      </c>
      <c r="Z38" s="14">
        <v>50</v>
      </c>
      <c r="AA38" s="14"/>
      <c r="AB38" s="14"/>
      <c r="AC38" s="14"/>
      <c r="AD38" s="14"/>
      <c r="AE38" s="14"/>
      <c r="AF38" s="14"/>
      <c r="AG38" s="14" t="s">
        <v>360</v>
      </c>
      <c r="AH38" s="14"/>
    </row>
    <row r="39" spans="1:34" hidden="1" x14ac:dyDescent="0.25">
      <c r="A39" s="14" t="s">
        <v>36</v>
      </c>
      <c r="B39" s="14" t="s">
        <v>480</v>
      </c>
      <c r="C39" s="14"/>
      <c r="D39" s="14">
        <v>893</v>
      </c>
      <c r="E39" s="14" t="s">
        <v>356</v>
      </c>
      <c r="F39" s="157" t="s">
        <v>155</v>
      </c>
      <c r="G39" s="157" t="s">
        <v>156</v>
      </c>
      <c r="H39" s="14" t="s">
        <v>150</v>
      </c>
      <c r="I39" s="14" t="s">
        <v>150</v>
      </c>
      <c r="J39" s="14" t="s">
        <v>359</v>
      </c>
      <c r="K39" s="14">
        <v>0.54935400000000001</v>
      </c>
      <c r="L39" s="14">
        <v>15</v>
      </c>
      <c r="M39" s="14" t="s">
        <v>360</v>
      </c>
      <c r="N39" s="14"/>
      <c r="O39" s="14">
        <v>488406.05</v>
      </c>
      <c r="P39" s="14">
        <v>267919.84999999998</v>
      </c>
      <c r="Q39" s="14" t="s">
        <v>361</v>
      </c>
      <c r="R39" s="14" t="s">
        <v>157</v>
      </c>
      <c r="S39" s="14" t="s">
        <v>362</v>
      </c>
      <c r="T39" s="14"/>
      <c r="U39" s="14">
        <v>1.87967</v>
      </c>
      <c r="V39" s="14">
        <v>1.8947099999999999</v>
      </c>
      <c r="W39" s="14">
        <v>1.3123199999999999</v>
      </c>
      <c r="X39" s="14">
        <v>2.4476900000000001</v>
      </c>
      <c r="Y39" s="14">
        <v>5.2906000000000004</v>
      </c>
      <c r="Z39" s="14">
        <v>50</v>
      </c>
      <c r="AA39" s="14"/>
      <c r="AB39" s="14"/>
      <c r="AC39" s="14"/>
      <c r="AD39" s="14"/>
      <c r="AE39" s="14"/>
      <c r="AF39" s="14"/>
      <c r="AG39" s="14" t="s">
        <v>360</v>
      </c>
      <c r="AH39" s="14"/>
    </row>
    <row r="40" spans="1:34" hidden="1" x14ac:dyDescent="0.25">
      <c r="A40" s="14" t="s">
        <v>37</v>
      </c>
      <c r="B40" s="14" t="s">
        <v>482</v>
      </c>
      <c r="C40" s="14"/>
      <c r="D40" s="14">
        <v>898</v>
      </c>
      <c r="E40" s="14" t="s">
        <v>356</v>
      </c>
      <c r="F40" s="157" t="s">
        <v>158</v>
      </c>
      <c r="G40" s="157" t="s">
        <v>159</v>
      </c>
      <c r="H40" s="14" t="s">
        <v>150</v>
      </c>
      <c r="I40" s="14" t="s">
        <v>150</v>
      </c>
      <c r="J40" s="14" t="s">
        <v>359</v>
      </c>
      <c r="K40" s="14">
        <v>1.13853</v>
      </c>
      <c r="L40" s="14">
        <v>19</v>
      </c>
      <c r="M40" s="14" t="s">
        <v>360</v>
      </c>
      <c r="N40" s="14"/>
      <c r="O40" s="14">
        <v>489738.89</v>
      </c>
      <c r="P40" s="14">
        <v>268548.96999999997</v>
      </c>
      <c r="Q40" s="14" t="s">
        <v>361</v>
      </c>
      <c r="R40" s="14" t="s">
        <v>162</v>
      </c>
      <c r="S40" s="14" t="s">
        <v>362</v>
      </c>
      <c r="T40" s="14">
        <v>1.06466E-3</v>
      </c>
      <c r="U40" s="14">
        <v>2.0600900000000002</v>
      </c>
      <c r="V40" s="14">
        <v>0.51353800000000005</v>
      </c>
      <c r="W40" s="14">
        <v>0.59186700000000003</v>
      </c>
      <c r="X40" s="14">
        <v>3.6690999999999998</v>
      </c>
      <c r="Y40" s="14">
        <v>6.5967900000000004</v>
      </c>
      <c r="Z40" s="14">
        <v>50</v>
      </c>
      <c r="AA40" s="14"/>
      <c r="AB40" s="14"/>
      <c r="AC40" s="14"/>
      <c r="AD40" s="14"/>
      <c r="AE40" s="14"/>
      <c r="AF40" s="14"/>
      <c r="AG40" s="14" t="s">
        <v>360</v>
      </c>
      <c r="AH40" s="14" t="s">
        <v>360</v>
      </c>
    </row>
    <row r="41" spans="1:34" hidden="1" x14ac:dyDescent="0.25">
      <c r="A41" s="14" t="s">
        <v>38</v>
      </c>
      <c r="B41" s="14" t="s">
        <v>486</v>
      </c>
      <c r="C41" s="14"/>
      <c r="D41" s="14">
        <v>942</v>
      </c>
      <c r="E41" s="14" t="s">
        <v>356</v>
      </c>
      <c r="F41" s="157" t="s">
        <v>160</v>
      </c>
      <c r="G41" s="157" t="s">
        <v>161</v>
      </c>
      <c r="H41" s="14" t="s">
        <v>161</v>
      </c>
      <c r="I41" s="14" t="s">
        <v>150</v>
      </c>
      <c r="J41" s="14" t="s">
        <v>359</v>
      </c>
      <c r="K41" s="14">
        <v>0.66134700000000002</v>
      </c>
      <c r="L41" s="14">
        <v>20</v>
      </c>
      <c r="M41" s="14" t="s">
        <v>360</v>
      </c>
      <c r="N41" s="14"/>
      <c r="O41" s="14">
        <v>490400.44</v>
      </c>
      <c r="P41" s="14">
        <v>259507.38</v>
      </c>
      <c r="Q41" s="14" t="s">
        <v>361</v>
      </c>
      <c r="R41" s="14" t="s">
        <v>163</v>
      </c>
      <c r="S41" s="14" t="s">
        <v>419</v>
      </c>
      <c r="T41" s="14"/>
      <c r="U41" s="14">
        <v>5.3680199999999996</v>
      </c>
      <c r="V41" s="14">
        <v>6.6641500000000002</v>
      </c>
      <c r="W41" s="14">
        <v>2.83257</v>
      </c>
      <c r="X41" s="14">
        <v>9.2619799999999994</v>
      </c>
      <c r="Y41" s="14">
        <v>11.1751</v>
      </c>
      <c r="Z41" s="14">
        <v>100</v>
      </c>
      <c r="AA41" s="14"/>
      <c r="AB41" s="14"/>
      <c r="AC41" s="14"/>
      <c r="AD41" s="14"/>
      <c r="AE41" s="14"/>
      <c r="AF41" s="14"/>
      <c r="AG41" s="14"/>
      <c r="AH41" s="14"/>
    </row>
    <row r="42" spans="1:34" s="17" customFormat="1" hidden="1" x14ac:dyDescent="0.25">
      <c r="A42" s="156" t="s">
        <v>39</v>
      </c>
      <c r="B42" s="156" t="s">
        <v>489</v>
      </c>
      <c r="C42" s="156" t="s">
        <v>490</v>
      </c>
      <c r="D42" s="156"/>
      <c r="E42" s="156" t="s">
        <v>356</v>
      </c>
      <c r="F42" s="158" t="s">
        <v>164</v>
      </c>
      <c r="G42" s="158" t="s">
        <v>165</v>
      </c>
      <c r="H42" s="156" t="s">
        <v>493</v>
      </c>
      <c r="I42" s="156" t="s">
        <v>150</v>
      </c>
      <c r="J42" s="156" t="s">
        <v>359</v>
      </c>
      <c r="K42" s="156">
        <v>3.1223700000000001</v>
      </c>
      <c r="L42" s="156">
        <v>28</v>
      </c>
      <c r="M42" s="156" t="s">
        <v>360</v>
      </c>
      <c r="N42" s="156"/>
      <c r="O42" s="156">
        <v>488882.73</v>
      </c>
      <c r="P42" s="156">
        <v>267926.53000000003</v>
      </c>
      <c r="Q42" s="156" t="s">
        <v>361</v>
      </c>
      <c r="R42" s="156" t="s">
        <v>166</v>
      </c>
      <c r="S42" s="156" t="s">
        <v>362</v>
      </c>
      <c r="T42" s="156"/>
      <c r="U42" s="156">
        <v>1.6241699999999999</v>
      </c>
      <c r="V42" s="156">
        <v>1.3501099999999999</v>
      </c>
      <c r="W42" s="156">
        <v>0.87424900000000005</v>
      </c>
      <c r="X42" s="156">
        <v>2.8178399999999999</v>
      </c>
      <c r="Y42" s="156">
        <v>5.67598</v>
      </c>
      <c r="Z42" s="156">
        <v>50</v>
      </c>
      <c r="AA42" s="156"/>
      <c r="AB42" s="156"/>
      <c r="AC42" s="156"/>
      <c r="AD42" s="156"/>
      <c r="AE42" s="156"/>
      <c r="AF42" s="156" t="s">
        <v>1354</v>
      </c>
      <c r="AG42" s="156" t="s">
        <v>360</v>
      </c>
      <c r="AH42" s="156" t="s">
        <v>360</v>
      </c>
    </row>
    <row r="43" spans="1:34" hidden="1" x14ac:dyDescent="0.25">
      <c r="A43" s="14" t="s">
        <v>40</v>
      </c>
      <c r="B43" s="14" t="s">
        <v>495</v>
      </c>
      <c r="C43" s="14" t="s">
        <v>496</v>
      </c>
      <c r="D43" s="14"/>
      <c r="E43" s="14" t="s">
        <v>356</v>
      </c>
      <c r="F43" s="157" t="s">
        <v>167</v>
      </c>
      <c r="G43" s="157" t="s">
        <v>168</v>
      </c>
      <c r="H43" s="14" t="s">
        <v>150</v>
      </c>
      <c r="I43" s="14" t="s">
        <v>150</v>
      </c>
      <c r="J43" s="14" t="s">
        <v>497</v>
      </c>
      <c r="K43" s="14">
        <v>0.45309300000000002</v>
      </c>
      <c r="L43" s="14">
        <v>30</v>
      </c>
      <c r="M43" s="14" t="s">
        <v>360</v>
      </c>
      <c r="N43" s="14"/>
      <c r="O43" s="14">
        <v>489353.2</v>
      </c>
      <c r="P43" s="14">
        <v>267916.62</v>
      </c>
      <c r="Q43" s="14" t="s">
        <v>361</v>
      </c>
      <c r="R43" s="14" t="s">
        <v>169</v>
      </c>
      <c r="S43" s="14" t="s">
        <v>362</v>
      </c>
      <c r="T43" s="14"/>
      <c r="U43" s="14">
        <v>1.57765</v>
      </c>
      <c r="V43" s="14">
        <v>0.97905399999999998</v>
      </c>
      <c r="W43" s="14">
        <v>0.72704599999999997</v>
      </c>
      <c r="X43" s="14">
        <v>3.38652</v>
      </c>
      <c r="Y43" s="14">
        <v>6.2424499999999998</v>
      </c>
      <c r="Z43" s="14">
        <v>50</v>
      </c>
      <c r="AA43" s="14"/>
      <c r="AB43" s="14"/>
      <c r="AC43" s="14"/>
      <c r="AD43" s="14"/>
      <c r="AE43" s="14"/>
      <c r="AF43" s="14"/>
      <c r="AG43" s="14" t="s">
        <v>360</v>
      </c>
      <c r="AH43" s="14" t="s">
        <v>360</v>
      </c>
    </row>
    <row r="44" spans="1:34" hidden="1" x14ac:dyDescent="0.25">
      <c r="A44" s="14" t="s">
        <v>41</v>
      </c>
      <c r="B44" s="14" t="s">
        <v>396</v>
      </c>
      <c r="C44" s="14" t="s">
        <v>397</v>
      </c>
      <c r="D44" s="14"/>
      <c r="E44" s="14" t="s">
        <v>356</v>
      </c>
      <c r="F44" s="157" t="s">
        <v>170</v>
      </c>
      <c r="G44" s="157" t="s">
        <v>171</v>
      </c>
      <c r="H44" s="14" t="s">
        <v>150</v>
      </c>
      <c r="I44" s="14" t="s">
        <v>150</v>
      </c>
      <c r="J44" s="14" t="s">
        <v>150</v>
      </c>
      <c r="K44" s="14">
        <v>10.8758</v>
      </c>
      <c r="L44" s="14">
        <v>32</v>
      </c>
      <c r="M44" s="14" t="s">
        <v>360</v>
      </c>
      <c r="N44" s="14"/>
      <c r="O44" s="14">
        <v>490181.41</v>
      </c>
      <c r="P44" s="14">
        <v>268930.89</v>
      </c>
      <c r="Q44" s="14" t="s">
        <v>361</v>
      </c>
      <c r="R44" s="14" t="s">
        <v>172</v>
      </c>
      <c r="S44" s="14" t="s">
        <v>362</v>
      </c>
      <c r="T44" s="14"/>
      <c r="U44" s="14">
        <v>2.19821</v>
      </c>
      <c r="V44" s="14">
        <v>9.6520000000000009E-3</v>
      </c>
      <c r="W44" s="14">
        <v>2.8535000000000001E-2</v>
      </c>
      <c r="X44" s="14">
        <v>3.9418899999999999</v>
      </c>
      <c r="Y44" s="14">
        <v>6.8868999999999998</v>
      </c>
      <c r="Z44" s="14">
        <v>50</v>
      </c>
      <c r="AA44" s="14"/>
      <c r="AB44" s="14"/>
      <c r="AC44" s="14"/>
      <c r="AD44" s="14"/>
      <c r="AE44" s="14"/>
      <c r="AF44" s="14"/>
      <c r="AG44" s="14" t="s">
        <v>360</v>
      </c>
      <c r="AH44" s="14" t="s">
        <v>360</v>
      </c>
    </row>
    <row r="45" spans="1:34" s="17" customFormat="1" hidden="1" x14ac:dyDescent="0.25">
      <c r="A45" s="156" t="s">
        <v>42</v>
      </c>
      <c r="B45" s="156" t="s">
        <v>502</v>
      </c>
      <c r="C45" s="156" t="s">
        <v>503</v>
      </c>
      <c r="D45" s="156"/>
      <c r="E45" s="156" t="s">
        <v>356</v>
      </c>
      <c r="F45" s="158" t="s">
        <v>173</v>
      </c>
      <c r="G45" s="158" t="s">
        <v>174</v>
      </c>
      <c r="H45" s="156" t="s">
        <v>506</v>
      </c>
      <c r="I45" s="156" t="s">
        <v>150</v>
      </c>
      <c r="J45" s="156" t="s">
        <v>359</v>
      </c>
      <c r="K45" s="156">
        <v>1.38846</v>
      </c>
      <c r="L45" s="156">
        <v>36</v>
      </c>
      <c r="M45" s="156" t="s">
        <v>360</v>
      </c>
      <c r="N45" s="156"/>
      <c r="O45" s="156">
        <v>491989.85</v>
      </c>
      <c r="P45" s="156">
        <v>271644.52</v>
      </c>
      <c r="Q45" s="156" t="s">
        <v>361</v>
      </c>
      <c r="R45" s="156" t="s">
        <v>176</v>
      </c>
      <c r="S45" s="156"/>
      <c r="T45" s="156"/>
      <c r="U45" s="156">
        <v>3.93608</v>
      </c>
      <c r="V45" s="156">
        <v>2.22864</v>
      </c>
      <c r="W45" s="156">
        <v>2.0423399999999998</v>
      </c>
      <c r="X45" s="156">
        <v>4.2496299999999998</v>
      </c>
      <c r="Y45" s="156">
        <v>9.4760600000000004</v>
      </c>
      <c r="Z45" s="156">
        <v>50</v>
      </c>
      <c r="AA45" s="156"/>
      <c r="AB45" s="156"/>
      <c r="AC45" s="156"/>
      <c r="AD45" s="156"/>
      <c r="AE45" s="156" t="s">
        <v>1355</v>
      </c>
      <c r="AF45" s="156"/>
      <c r="AG45" s="156" t="s">
        <v>360</v>
      </c>
      <c r="AH45" s="156" t="s">
        <v>360</v>
      </c>
    </row>
    <row r="46" spans="1:34" hidden="1" x14ac:dyDescent="0.25">
      <c r="A46" s="14" t="s">
        <v>43</v>
      </c>
      <c r="B46" s="14" t="s">
        <v>508</v>
      </c>
      <c r="C46" s="14" t="s">
        <v>509</v>
      </c>
      <c r="D46" s="14"/>
      <c r="E46" s="14" t="s">
        <v>356</v>
      </c>
      <c r="F46" s="157" t="s">
        <v>177</v>
      </c>
      <c r="G46" s="157" t="s">
        <v>178</v>
      </c>
      <c r="H46" s="14" t="s">
        <v>150</v>
      </c>
      <c r="I46" s="14" t="s">
        <v>150</v>
      </c>
      <c r="J46" s="14" t="s">
        <v>497</v>
      </c>
      <c r="K46" s="14">
        <v>0.82981899999999997</v>
      </c>
      <c r="L46" s="14">
        <v>42</v>
      </c>
      <c r="M46" s="14" t="s">
        <v>360</v>
      </c>
      <c r="N46" s="14"/>
      <c r="O46" s="14">
        <v>489355.11</v>
      </c>
      <c r="P46" s="14">
        <v>268063.18</v>
      </c>
      <c r="Q46" s="14" t="s">
        <v>361</v>
      </c>
      <c r="R46" s="14" t="s">
        <v>179</v>
      </c>
      <c r="S46" s="14" t="s">
        <v>362</v>
      </c>
      <c r="T46" s="14"/>
      <c r="U46" s="14">
        <v>1.72359</v>
      </c>
      <c r="V46" s="14">
        <v>0.90488500000000005</v>
      </c>
      <c r="W46" s="14">
        <v>0.86446199999999995</v>
      </c>
      <c r="X46" s="14">
        <v>3.3314599999999999</v>
      </c>
      <c r="Y46" s="14">
        <v>6.2026700000000003</v>
      </c>
      <c r="Z46" s="14">
        <v>50</v>
      </c>
      <c r="AA46" s="14"/>
      <c r="AB46" s="14"/>
      <c r="AC46" s="14"/>
      <c r="AD46" s="14"/>
      <c r="AE46" s="14"/>
      <c r="AF46" s="14"/>
      <c r="AG46" s="14" t="s">
        <v>360</v>
      </c>
      <c r="AH46" s="14" t="s">
        <v>360</v>
      </c>
    </row>
  </sheetData>
  <autoFilter ref="A1:AH46">
    <filterColumn colId="0">
      <filters>
        <filter val="BFR K15"/>
      </filters>
    </filterColumn>
    <filterColumn colId="32">
      <customFilters>
        <customFilter operator="notEqual" val=" "/>
      </customFilters>
    </filterColumn>
  </autoFilter>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P50"/>
  <sheetViews>
    <sheetView workbookViewId="0">
      <pane ySplit="1" topLeftCell="A20" activePane="bottomLeft" state="frozen"/>
      <selection activeCell="R213" sqref="R213"/>
      <selection pane="bottomLeft" activeCell="R213" sqref="R213"/>
    </sheetView>
  </sheetViews>
  <sheetFormatPr defaultColWidth="25.28515625" defaultRowHeight="15" x14ac:dyDescent="0.25"/>
  <cols>
    <col min="1" max="1" width="12.28515625" bestFit="1" customWidth="1"/>
    <col min="3" max="3" width="23.85546875" bestFit="1" customWidth="1"/>
    <col min="4" max="4" width="10.7109375" bestFit="1" customWidth="1"/>
    <col min="5" max="5" width="15" bestFit="1" customWidth="1"/>
    <col min="6" max="6" width="8.85546875" bestFit="1" customWidth="1"/>
    <col min="7" max="7" width="8.7109375" bestFit="1" customWidth="1"/>
    <col min="8" max="8" width="10.28515625" bestFit="1" customWidth="1"/>
    <col min="9" max="9" width="11.28515625" bestFit="1" customWidth="1"/>
    <col min="10" max="10" width="3.140625" bestFit="1" customWidth="1"/>
    <col min="11" max="11" width="94.85546875" bestFit="1" customWidth="1"/>
    <col min="12" max="12" width="27.28515625" bestFit="1" customWidth="1"/>
    <col min="13" max="13" width="24.28515625" bestFit="1" customWidth="1"/>
    <col min="14" max="14" width="29.85546875" bestFit="1" customWidth="1"/>
    <col min="15" max="15" width="11.5703125" bestFit="1" customWidth="1"/>
    <col min="16" max="16" width="11.85546875" bestFit="1" customWidth="1"/>
  </cols>
  <sheetData>
    <row r="1" spans="1:16" x14ac:dyDescent="0.25">
      <c r="A1" s="1" t="s">
        <v>0</v>
      </c>
      <c r="B1" s="1" t="s">
        <v>44</v>
      </c>
      <c r="C1" s="1" t="s">
        <v>45</v>
      </c>
      <c r="D1" s="1" t="s">
        <v>46</v>
      </c>
      <c r="E1" s="1" t="s">
        <v>180</v>
      </c>
      <c r="F1" s="1" t="s">
        <v>50</v>
      </c>
      <c r="G1" s="2" t="s">
        <v>52</v>
      </c>
      <c r="H1" s="2" t="s">
        <v>53</v>
      </c>
      <c r="I1" s="2" t="s">
        <v>54</v>
      </c>
      <c r="J1" s="2"/>
      <c r="K1" s="2" t="s">
        <v>182</v>
      </c>
      <c r="L1" s="2" t="s">
        <v>183</v>
      </c>
      <c r="M1" s="2" t="s">
        <v>1318</v>
      </c>
      <c r="N1" s="2" t="s">
        <v>1328</v>
      </c>
      <c r="O1" s="2" t="s">
        <v>1403</v>
      </c>
      <c r="P1" s="2" t="s">
        <v>1401</v>
      </c>
    </row>
    <row r="2" spans="1:16" ht="22.5" x14ac:dyDescent="0.25">
      <c r="A2" s="3" t="s">
        <v>1</v>
      </c>
      <c r="B2" s="4" t="s">
        <v>47</v>
      </c>
      <c r="C2" s="4" t="s">
        <v>48</v>
      </c>
      <c r="D2" s="5" t="s">
        <v>49</v>
      </c>
      <c r="E2" s="5" t="s">
        <v>49</v>
      </c>
      <c r="F2" s="5" t="s">
        <v>51</v>
      </c>
      <c r="G2" s="5">
        <v>486899.83</v>
      </c>
      <c r="H2" s="5">
        <v>289698</v>
      </c>
      <c r="I2" s="5">
        <v>0.37925599999999998</v>
      </c>
      <c r="J2" s="5">
        <v>19</v>
      </c>
      <c r="K2" s="4" t="s">
        <v>1323</v>
      </c>
      <c r="L2" s="21" t="s">
        <v>1317</v>
      </c>
      <c r="M2" s="20"/>
      <c r="N2" s="20"/>
      <c r="O2" s="14" t="s">
        <v>360</v>
      </c>
      <c r="P2" s="14"/>
    </row>
    <row r="3" spans="1:16" ht="22.5" x14ac:dyDescent="0.25">
      <c r="A3" s="3" t="s">
        <v>2</v>
      </c>
      <c r="B3" s="4" t="s">
        <v>55</v>
      </c>
      <c r="C3" s="4" t="s">
        <v>56</v>
      </c>
      <c r="D3" s="5" t="s">
        <v>49</v>
      </c>
      <c r="E3" s="5" t="s">
        <v>49</v>
      </c>
      <c r="F3" s="5" t="s">
        <v>57</v>
      </c>
      <c r="G3" s="5">
        <v>487568.06</v>
      </c>
      <c r="H3" s="5">
        <v>290137.73</v>
      </c>
      <c r="I3" s="5">
        <v>0.28341300000000003</v>
      </c>
      <c r="J3" s="5">
        <v>14</v>
      </c>
      <c r="K3" s="4" t="s">
        <v>1323</v>
      </c>
      <c r="L3" s="21" t="s">
        <v>1317</v>
      </c>
      <c r="M3" s="20"/>
      <c r="N3" s="20"/>
      <c r="O3" s="14" t="s">
        <v>360</v>
      </c>
      <c r="P3" s="14"/>
    </row>
    <row r="4" spans="1:16" ht="22.5" x14ac:dyDescent="0.25">
      <c r="A4" s="3" t="s">
        <v>3</v>
      </c>
      <c r="B4" s="4" t="s">
        <v>58</v>
      </c>
      <c r="C4" s="4" t="s">
        <v>59</v>
      </c>
      <c r="D4" s="5" t="s">
        <v>49</v>
      </c>
      <c r="E4" s="5" t="s">
        <v>49</v>
      </c>
      <c r="F4" s="5" t="s">
        <v>60</v>
      </c>
      <c r="G4" s="5">
        <v>489672.02</v>
      </c>
      <c r="H4" s="5">
        <v>288671.46999999997</v>
      </c>
      <c r="I4" s="5">
        <v>0.252413</v>
      </c>
      <c r="J4" s="5">
        <v>15</v>
      </c>
      <c r="K4" s="4"/>
      <c r="L4" s="21" t="s">
        <v>1317</v>
      </c>
      <c r="M4" s="20" t="s">
        <v>360</v>
      </c>
      <c r="N4" s="20"/>
      <c r="O4" s="14"/>
      <c r="P4" s="14"/>
    </row>
    <row r="5" spans="1:16" ht="22.5" x14ac:dyDescent="0.25">
      <c r="A5" s="3" t="s">
        <v>4</v>
      </c>
      <c r="B5" s="4" t="s">
        <v>61</v>
      </c>
      <c r="C5" s="4"/>
      <c r="D5" s="5" t="s">
        <v>49</v>
      </c>
      <c r="E5" s="5" t="s">
        <v>49</v>
      </c>
      <c r="F5" s="5" t="s">
        <v>62</v>
      </c>
      <c r="G5" s="5">
        <v>487035.92</v>
      </c>
      <c r="H5" s="5">
        <v>287221.71000000002</v>
      </c>
      <c r="I5" s="5">
        <v>0.41953200000000002</v>
      </c>
      <c r="J5" s="5">
        <v>20</v>
      </c>
      <c r="K5" s="4" t="s">
        <v>1323</v>
      </c>
      <c r="L5" s="21" t="s">
        <v>1317</v>
      </c>
      <c r="M5" s="20"/>
      <c r="N5" s="20"/>
      <c r="O5" s="14" t="s">
        <v>360</v>
      </c>
      <c r="P5" s="14"/>
    </row>
    <row r="6" spans="1:16" ht="22.5" x14ac:dyDescent="0.25">
      <c r="A6" s="3" t="s">
        <v>5</v>
      </c>
      <c r="B6" s="4" t="s">
        <v>63</v>
      </c>
      <c r="C6" s="4" t="s">
        <v>64</v>
      </c>
      <c r="D6" s="5" t="s">
        <v>49</v>
      </c>
      <c r="E6" s="5" t="s">
        <v>49</v>
      </c>
      <c r="F6" s="5" t="s">
        <v>72</v>
      </c>
      <c r="G6" s="5">
        <v>487593.33</v>
      </c>
      <c r="H6" s="5">
        <v>288119.28999999998</v>
      </c>
      <c r="I6" s="5">
        <v>0.612904</v>
      </c>
      <c r="J6" s="5">
        <v>33</v>
      </c>
      <c r="K6" s="4"/>
      <c r="L6" s="21" t="s">
        <v>1317</v>
      </c>
      <c r="M6" s="20" t="s">
        <v>360</v>
      </c>
      <c r="N6" s="20"/>
      <c r="O6" s="14"/>
      <c r="P6" s="14"/>
    </row>
    <row r="7" spans="1:16" ht="22.5" x14ac:dyDescent="0.25">
      <c r="A7" s="3" t="s">
        <v>6</v>
      </c>
      <c r="B7" s="4" t="s">
        <v>65</v>
      </c>
      <c r="C7" s="4"/>
      <c r="D7" s="5" t="s">
        <v>49</v>
      </c>
      <c r="E7" s="5" t="s">
        <v>49</v>
      </c>
      <c r="F7" s="5" t="s">
        <v>73</v>
      </c>
      <c r="G7" s="5">
        <v>486184.14</v>
      </c>
      <c r="H7" s="5">
        <v>287701.28999999998</v>
      </c>
      <c r="I7" s="5">
        <v>2.1105100000000001</v>
      </c>
      <c r="J7" s="5">
        <v>55</v>
      </c>
      <c r="K7" s="4" t="s">
        <v>1323</v>
      </c>
      <c r="L7" s="21" t="s">
        <v>1317</v>
      </c>
      <c r="M7" s="20"/>
      <c r="N7" s="20"/>
      <c r="O7" s="14" t="s">
        <v>360</v>
      </c>
      <c r="P7" s="14" t="s">
        <v>360</v>
      </c>
    </row>
    <row r="8" spans="1:16" ht="22.5" x14ac:dyDescent="0.25">
      <c r="A8" s="3" t="s">
        <v>7</v>
      </c>
      <c r="B8" s="4" t="s">
        <v>66</v>
      </c>
      <c r="C8" s="4" t="s">
        <v>67</v>
      </c>
      <c r="D8" s="5" t="s">
        <v>49</v>
      </c>
      <c r="E8" s="5" t="s">
        <v>49</v>
      </c>
      <c r="F8" s="5" t="s">
        <v>74</v>
      </c>
      <c r="G8" s="5">
        <v>489243.38</v>
      </c>
      <c r="H8" s="5">
        <v>288612.34000000003</v>
      </c>
      <c r="I8" s="5">
        <v>0.80570299999999995</v>
      </c>
      <c r="J8" s="5">
        <v>53</v>
      </c>
      <c r="K8" s="4" t="s">
        <v>1323</v>
      </c>
      <c r="L8" s="21" t="s">
        <v>1317</v>
      </c>
      <c r="M8" s="20"/>
      <c r="N8" s="20"/>
      <c r="O8" s="14" t="s">
        <v>360</v>
      </c>
      <c r="P8" s="14"/>
    </row>
    <row r="9" spans="1:16" ht="22.5" x14ac:dyDescent="0.25">
      <c r="A9" s="3" t="s">
        <v>8</v>
      </c>
      <c r="B9" s="4" t="s">
        <v>68</v>
      </c>
      <c r="C9" s="4"/>
      <c r="D9" s="5" t="s">
        <v>49</v>
      </c>
      <c r="E9" s="5" t="s">
        <v>49</v>
      </c>
      <c r="F9" s="5" t="s">
        <v>75</v>
      </c>
      <c r="G9" s="5">
        <v>486311.62</v>
      </c>
      <c r="H9" s="5">
        <v>288536.61</v>
      </c>
      <c r="I9" s="5">
        <v>3.9948100000000002</v>
      </c>
      <c r="J9" s="5">
        <v>150</v>
      </c>
      <c r="K9" s="149" t="s">
        <v>1323</v>
      </c>
      <c r="L9" s="21" t="s">
        <v>1317</v>
      </c>
      <c r="M9" s="20"/>
      <c r="N9" s="20" t="s">
        <v>1329</v>
      </c>
      <c r="O9" s="14" t="s">
        <v>360</v>
      </c>
      <c r="P9" s="14" t="s">
        <v>360</v>
      </c>
    </row>
    <row r="10" spans="1:16" ht="22.5" x14ac:dyDescent="0.25">
      <c r="A10" s="3" t="s">
        <v>9</v>
      </c>
      <c r="B10" s="4" t="s">
        <v>69</v>
      </c>
      <c r="C10" s="4"/>
      <c r="D10" s="5" t="s">
        <v>49</v>
      </c>
      <c r="E10" s="5" t="s">
        <v>49</v>
      </c>
      <c r="F10" s="5" t="s">
        <v>76</v>
      </c>
      <c r="G10" s="5">
        <v>488000.75</v>
      </c>
      <c r="H10" s="5">
        <v>288724.53000000003</v>
      </c>
      <c r="I10" s="5">
        <v>0.70128599999999996</v>
      </c>
      <c r="J10" s="5">
        <v>53</v>
      </c>
      <c r="K10" s="4" t="s">
        <v>1323</v>
      </c>
      <c r="L10" s="21" t="s">
        <v>1317</v>
      </c>
      <c r="M10" s="20"/>
      <c r="N10" s="20"/>
      <c r="O10" s="14" t="s">
        <v>360</v>
      </c>
      <c r="P10" s="14"/>
    </row>
    <row r="11" spans="1:16" ht="22.5" x14ac:dyDescent="0.25">
      <c r="A11" s="3" t="s">
        <v>10</v>
      </c>
      <c r="B11" s="4" t="s">
        <v>70</v>
      </c>
      <c r="C11" s="4"/>
      <c r="D11" s="5" t="s">
        <v>49</v>
      </c>
      <c r="E11" s="5" t="s">
        <v>49</v>
      </c>
      <c r="F11" s="5" t="s">
        <v>77</v>
      </c>
      <c r="G11" s="5">
        <v>486108.26</v>
      </c>
      <c r="H11" s="5">
        <v>287407.74</v>
      </c>
      <c r="I11" s="5">
        <v>1.6654899999999999</v>
      </c>
      <c r="J11" s="5">
        <v>53</v>
      </c>
      <c r="K11" s="4" t="s">
        <v>1323</v>
      </c>
      <c r="L11" s="21" t="s">
        <v>1317</v>
      </c>
      <c r="M11" s="20"/>
      <c r="N11" s="20"/>
      <c r="O11" s="14" t="s">
        <v>360</v>
      </c>
      <c r="P11" s="14" t="s">
        <v>360</v>
      </c>
    </row>
    <row r="12" spans="1:16" ht="22.5" x14ac:dyDescent="0.25">
      <c r="A12" s="3" t="s">
        <v>11</v>
      </c>
      <c r="B12" s="4" t="s">
        <v>71</v>
      </c>
      <c r="C12" s="4"/>
      <c r="D12" s="5" t="s">
        <v>49</v>
      </c>
      <c r="E12" s="5" t="s">
        <v>49</v>
      </c>
      <c r="F12" s="5" t="s">
        <v>78</v>
      </c>
      <c r="G12" s="5">
        <v>489374.37</v>
      </c>
      <c r="H12" s="5">
        <v>290154.49</v>
      </c>
      <c r="I12" s="5">
        <v>9.7194800000000008</v>
      </c>
      <c r="J12" s="5">
        <v>292</v>
      </c>
      <c r="K12" s="4"/>
      <c r="L12" s="21" t="s">
        <v>1317</v>
      </c>
      <c r="M12" s="20" t="s">
        <v>360</v>
      </c>
      <c r="N12" s="20"/>
      <c r="O12" s="14"/>
      <c r="P12" s="14"/>
    </row>
    <row r="13" spans="1:16" ht="22.5" x14ac:dyDescent="0.25">
      <c r="A13" s="6" t="s">
        <v>12</v>
      </c>
      <c r="B13" s="4" t="s">
        <v>79</v>
      </c>
      <c r="C13" s="4" t="s">
        <v>80</v>
      </c>
      <c r="D13" s="5" t="s">
        <v>81</v>
      </c>
      <c r="E13" s="5" t="s">
        <v>81</v>
      </c>
      <c r="F13" s="5" t="s">
        <v>84</v>
      </c>
      <c r="G13" s="5">
        <v>487396.51</v>
      </c>
      <c r="H13" s="5">
        <v>280288.78000000003</v>
      </c>
      <c r="I13" s="5">
        <v>0.42795100000000003</v>
      </c>
      <c r="J13" s="5">
        <v>19</v>
      </c>
      <c r="K13" s="4" t="s">
        <v>1323</v>
      </c>
      <c r="L13" s="21" t="s">
        <v>1317</v>
      </c>
      <c r="M13" s="20"/>
      <c r="N13" s="20"/>
      <c r="O13" s="14" t="s">
        <v>360</v>
      </c>
      <c r="P13" s="14"/>
    </row>
    <row r="14" spans="1:16" ht="22.5" x14ac:dyDescent="0.25">
      <c r="A14" s="6" t="s">
        <v>13</v>
      </c>
      <c r="B14" s="4" t="s">
        <v>82</v>
      </c>
      <c r="C14" s="4" t="s">
        <v>83</v>
      </c>
      <c r="D14" s="5" t="s">
        <v>81</v>
      </c>
      <c r="E14" s="5" t="s">
        <v>81</v>
      </c>
      <c r="F14" s="5" t="s">
        <v>85</v>
      </c>
      <c r="G14" s="5">
        <v>486593.37</v>
      </c>
      <c r="H14" s="5">
        <v>279982.45</v>
      </c>
      <c r="I14" s="5">
        <v>1.6230199999999999</v>
      </c>
      <c r="J14" s="5">
        <v>88</v>
      </c>
      <c r="K14" s="4" t="s">
        <v>1323</v>
      </c>
      <c r="L14" s="21" t="s">
        <v>1317</v>
      </c>
      <c r="M14" s="20"/>
      <c r="N14" s="20"/>
      <c r="O14" s="14" t="s">
        <v>360</v>
      </c>
      <c r="P14" s="14"/>
    </row>
    <row r="15" spans="1:16" ht="22.5" x14ac:dyDescent="0.25">
      <c r="A15" s="6" t="s">
        <v>14</v>
      </c>
      <c r="B15" s="4" t="s">
        <v>86</v>
      </c>
      <c r="C15" s="4" t="s">
        <v>1549</v>
      </c>
      <c r="D15" s="5" t="s">
        <v>88</v>
      </c>
      <c r="E15" s="5" t="s">
        <v>81</v>
      </c>
      <c r="F15" s="5" t="s">
        <v>89</v>
      </c>
      <c r="G15" s="5">
        <v>481629.76</v>
      </c>
      <c r="H15" s="5">
        <v>281514.83</v>
      </c>
      <c r="I15" s="5">
        <v>1.6044499999999999</v>
      </c>
      <c r="J15" s="5">
        <v>87</v>
      </c>
      <c r="K15" s="149" t="s">
        <v>1324</v>
      </c>
      <c r="L15" s="150" t="s">
        <v>1317</v>
      </c>
      <c r="M15" s="20"/>
      <c r="N15" s="20" t="s">
        <v>1329</v>
      </c>
      <c r="O15" s="14" t="s">
        <v>360</v>
      </c>
      <c r="P15" s="14" t="s">
        <v>360</v>
      </c>
    </row>
    <row r="16" spans="1:16" ht="22.5" x14ac:dyDescent="0.25">
      <c r="A16" s="6" t="s">
        <v>15</v>
      </c>
      <c r="B16" s="4" t="s">
        <v>90</v>
      </c>
      <c r="C16" s="4" t="s">
        <v>91</v>
      </c>
      <c r="D16" s="5" t="s">
        <v>92</v>
      </c>
      <c r="E16" s="5" t="s">
        <v>81</v>
      </c>
      <c r="F16" s="5" t="s">
        <v>93</v>
      </c>
      <c r="G16" s="5">
        <v>480442.17</v>
      </c>
      <c r="H16" s="5">
        <v>288146.62</v>
      </c>
      <c r="I16" s="5">
        <v>1.6927700000000001</v>
      </c>
      <c r="J16" s="5">
        <v>41</v>
      </c>
      <c r="K16" s="4" t="s">
        <v>1326</v>
      </c>
      <c r="L16" s="21" t="s">
        <v>1317</v>
      </c>
      <c r="M16" s="20"/>
      <c r="N16" s="20"/>
      <c r="O16" s="14"/>
      <c r="P16" s="14"/>
    </row>
    <row r="17" spans="1:16" ht="22.5" x14ac:dyDescent="0.25">
      <c r="A17" s="6" t="s">
        <v>16</v>
      </c>
      <c r="B17" s="4" t="s">
        <v>1535</v>
      </c>
      <c r="C17" s="4" t="s">
        <v>95</v>
      </c>
      <c r="D17" s="5" t="s">
        <v>96</v>
      </c>
      <c r="E17" s="5" t="s">
        <v>81</v>
      </c>
      <c r="F17" s="5" t="s">
        <v>97</v>
      </c>
      <c r="G17" s="5">
        <v>481326.27</v>
      </c>
      <c r="H17" s="5">
        <v>282839.21999999997</v>
      </c>
      <c r="I17" s="5">
        <v>3.4181400000000002</v>
      </c>
      <c r="J17" s="5">
        <v>128</v>
      </c>
      <c r="K17" s="4" t="s">
        <v>1324</v>
      </c>
      <c r="L17" s="21" t="s">
        <v>1317</v>
      </c>
      <c r="M17" s="20"/>
      <c r="N17" s="20"/>
      <c r="O17" s="14" t="s">
        <v>360</v>
      </c>
      <c r="P17" s="14"/>
    </row>
    <row r="18" spans="1:16" ht="22.5" x14ac:dyDescent="0.25">
      <c r="A18" s="6" t="s">
        <v>17</v>
      </c>
      <c r="B18" s="4" t="s">
        <v>1536</v>
      </c>
      <c r="C18" s="4"/>
      <c r="D18" s="5" t="s">
        <v>99</v>
      </c>
      <c r="E18" s="5" t="s">
        <v>81</v>
      </c>
      <c r="F18" s="5" t="s">
        <v>100</v>
      </c>
      <c r="G18" s="5">
        <v>489519.82</v>
      </c>
      <c r="H18" s="5">
        <v>273939.83</v>
      </c>
      <c r="I18" s="5">
        <v>1.1938899999999999</v>
      </c>
      <c r="J18" s="5">
        <v>100</v>
      </c>
      <c r="K18" s="149" t="s">
        <v>1324</v>
      </c>
      <c r="L18" s="21" t="s">
        <v>1317</v>
      </c>
      <c r="M18" s="20"/>
      <c r="N18" s="20" t="s">
        <v>1329</v>
      </c>
      <c r="O18" s="14" t="s">
        <v>360</v>
      </c>
      <c r="P18" s="14" t="s">
        <v>360</v>
      </c>
    </row>
    <row r="19" spans="1:16" ht="22.5" x14ac:dyDescent="0.25">
      <c r="A19" s="7" t="s">
        <v>18</v>
      </c>
      <c r="B19" s="8" t="s">
        <v>101</v>
      </c>
      <c r="C19" s="8" t="s">
        <v>102</v>
      </c>
      <c r="D19" s="9" t="s">
        <v>88</v>
      </c>
      <c r="E19" s="5" t="s">
        <v>81</v>
      </c>
      <c r="F19" s="9" t="s">
        <v>104</v>
      </c>
      <c r="G19" s="9">
        <v>481657.55</v>
      </c>
      <c r="H19" s="9">
        <v>281572.78999999998</v>
      </c>
      <c r="I19" s="9">
        <v>0.39340000000000003</v>
      </c>
      <c r="J19" s="9"/>
      <c r="K19" s="4" t="s">
        <v>1324</v>
      </c>
      <c r="L19" s="21" t="s">
        <v>1317</v>
      </c>
      <c r="M19" s="20"/>
      <c r="N19" s="20"/>
      <c r="O19" s="14" t="s">
        <v>360</v>
      </c>
      <c r="P19" s="14"/>
    </row>
    <row r="20" spans="1:16" ht="22.5" x14ac:dyDescent="0.25">
      <c r="A20" s="7" t="s">
        <v>19</v>
      </c>
      <c r="B20" s="139" t="s">
        <v>1278</v>
      </c>
      <c r="C20" s="20" t="s">
        <v>1279</v>
      </c>
      <c r="D20" s="11" t="s">
        <v>81</v>
      </c>
      <c r="E20" s="5" t="s">
        <v>81</v>
      </c>
      <c r="F20" s="11" t="s">
        <v>105</v>
      </c>
      <c r="G20" s="11">
        <v>486346.69</v>
      </c>
      <c r="H20" s="11">
        <v>278328.44</v>
      </c>
      <c r="I20" s="11">
        <v>0.35975200000000002</v>
      </c>
      <c r="J20" s="11"/>
      <c r="K20" s="4" t="s">
        <v>1323</v>
      </c>
      <c r="L20" s="21" t="s">
        <v>1317</v>
      </c>
      <c r="M20" s="20"/>
      <c r="N20" s="20"/>
      <c r="O20" s="14" t="s">
        <v>360</v>
      </c>
      <c r="P20" s="14" t="s">
        <v>360</v>
      </c>
    </row>
    <row r="21" spans="1:16" ht="22.5" x14ac:dyDescent="0.25">
      <c r="A21" s="7" t="s">
        <v>20</v>
      </c>
      <c r="B21" s="139" t="s">
        <v>1276</v>
      </c>
      <c r="C21" s="20" t="s">
        <v>1277</v>
      </c>
      <c r="D21" s="11" t="s">
        <v>81</v>
      </c>
      <c r="E21" s="5" t="s">
        <v>81</v>
      </c>
      <c r="F21" s="11" t="s">
        <v>108</v>
      </c>
      <c r="G21" s="11">
        <v>486299.13</v>
      </c>
      <c r="H21" s="11">
        <v>278720.7</v>
      </c>
      <c r="I21" s="11">
        <v>1.3367899999999999</v>
      </c>
      <c r="J21" s="11"/>
      <c r="K21" s="4" t="s">
        <v>1323</v>
      </c>
      <c r="L21" s="21" t="s">
        <v>1317</v>
      </c>
      <c r="M21" s="20"/>
      <c r="N21" s="20"/>
      <c r="O21" s="14" t="s">
        <v>360</v>
      </c>
      <c r="P21" s="14" t="s">
        <v>360</v>
      </c>
    </row>
    <row r="22" spans="1:16" ht="22.5" x14ac:dyDescent="0.25">
      <c r="A22" s="7" t="s">
        <v>21</v>
      </c>
      <c r="B22" s="10" t="s">
        <v>106</v>
      </c>
      <c r="C22" s="10" t="s">
        <v>83</v>
      </c>
      <c r="D22" s="10" t="s">
        <v>81</v>
      </c>
      <c r="E22" s="5" t="s">
        <v>81</v>
      </c>
      <c r="F22" s="10" t="s">
        <v>109</v>
      </c>
      <c r="G22" s="10">
        <v>486328.68</v>
      </c>
      <c r="H22" s="10">
        <v>280418.86</v>
      </c>
      <c r="I22" s="10">
        <v>0.44078000000000001</v>
      </c>
      <c r="J22" s="10"/>
      <c r="K22" s="149" t="s">
        <v>1323</v>
      </c>
      <c r="L22" s="21" t="s">
        <v>1317</v>
      </c>
      <c r="M22" s="20"/>
      <c r="N22" s="20" t="s">
        <v>1329</v>
      </c>
      <c r="O22" s="14" t="s">
        <v>360</v>
      </c>
      <c r="P22" s="14"/>
    </row>
    <row r="23" spans="1:16" ht="22.5" x14ac:dyDescent="0.25">
      <c r="A23" s="7" t="s">
        <v>22</v>
      </c>
      <c r="B23" s="139" t="s">
        <v>1537</v>
      </c>
      <c r="C23" s="20" t="s">
        <v>138</v>
      </c>
      <c r="D23" s="11" t="s">
        <v>81</v>
      </c>
      <c r="E23" s="5" t="s">
        <v>81</v>
      </c>
      <c r="F23" s="11" t="s">
        <v>110</v>
      </c>
      <c r="G23" s="11">
        <v>486520.71</v>
      </c>
      <c r="H23" s="11">
        <v>278325.53999999998</v>
      </c>
      <c r="I23" s="11">
        <v>0.52382700000000004</v>
      </c>
      <c r="J23" s="11"/>
      <c r="K23" s="4" t="s">
        <v>1323</v>
      </c>
      <c r="L23" s="21" t="s">
        <v>1317</v>
      </c>
      <c r="M23" s="20"/>
      <c r="N23" s="20"/>
      <c r="O23" s="14" t="s">
        <v>360</v>
      </c>
      <c r="P23" s="14" t="s">
        <v>360</v>
      </c>
    </row>
    <row r="24" spans="1:16" ht="22.5" x14ac:dyDescent="0.25">
      <c r="A24" s="7" t="s">
        <v>23</v>
      </c>
      <c r="B24" s="8" t="s">
        <v>111</v>
      </c>
      <c r="C24" s="8" t="s">
        <v>112</v>
      </c>
      <c r="D24" s="11" t="s">
        <v>113</v>
      </c>
      <c r="E24" s="5" t="s">
        <v>181</v>
      </c>
      <c r="F24" s="11" t="s">
        <v>114</v>
      </c>
      <c r="G24" s="11">
        <v>499603.02</v>
      </c>
      <c r="H24" s="11">
        <v>278432.45</v>
      </c>
      <c r="I24" s="11">
        <v>0.251448</v>
      </c>
      <c r="J24" s="11">
        <v>4</v>
      </c>
      <c r="K24" s="4" t="s">
        <v>1324</v>
      </c>
      <c r="L24" s="21" t="s">
        <v>1317</v>
      </c>
      <c r="M24" s="20"/>
      <c r="N24" s="20"/>
      <c r="O24" s="14" t="s">
        <v>360</v>
      </c>
      <c r="P24" s="14"/>
    </row>
    <row r="25" spans="1:16" ht="22.5" x14ac:dyDescent="0.25">
      <c r="A25" s="7" t="s">
        <v>24</v>
      </c>
      <c r="B25" s="8" t="s">
        <v>115</v>
      </c>
      <c r="C25" s="8" t="s">
        <v>116</v>
      </c>
      <c r="D25" s="11" t="s">
        <v>117</v>
      </c>
      <c r="E25" s="5" t="s">
        <v>181</v>
      </c>
      <c r="F25" s="11" t="s">
        <v>118</v>
      </c>
      <c r="G25" s="11">
        <v>494196.16</v>
      </c>
      <c r="H25" s="11">
        <v>270375.58</v>
      </c>
      <c r="I25" s="11">
        <v>0.47878599999999999</v>
      </c>
      <c r="J25" s="11">
        <v>26</v>
      </c>
      <c r="K25" s="4"/>
      <c r="L25" s="21" t="s">
        <v>1317</v>
      </c>
      <c r="M25" s="20" t="s">
        <v>360</v>
      </c>
      <c r="N25" s="20"/>
      <c r="O25" s="14"/>
      <c r="P25" s="14"/>
    </row>
    <row r="26" spans="1:16" ht="22.5" x14ac:dyDescent="0.25">
      <c r="A26" s="7" t="s">
        <v>25</v>
      </c>
      <c r="B26" s="8" t="s">
        <v>119</v>
      </c>
      <c r="C26" s="8" t="s">
        <v>120</v>
      </c>
      <c r="D26" s="11" t="s">
        <v>117</v>
      </c>
      <c r="E26" s="5" t="s">
        <v>181</v>
      </c>
      <c r="F26" s="11" t="s">
        <v>121</v>
      </c>
      <c r="G26" s="11">
        <v>494797.52</v>
      </c>
      <c r="H26" s="11">
        <v>270705.51</v>
      </c>
      <c r="I26" s="11">
        <v>0.52088599999999996</v>
      </c>
      <c r="J26" s="11">
        <v>25</v>
      </c>
      <c r="K26" s="4" t="s">
        <v>1324</v>
      </c>
      <c r="L26" s="21" t="s">
        <v>1317</v>
      </c>
      <c r="M26" s="20"/>
      <c r="N26" s="20"/>
      <c r="O26" s="14" t="s">
        <v>360</v>
      </c>
      <c r="P26" s="14" t="s">
        <v>360</v>
      </c>
    </row>
    <row r="27" spans="1:16" ht="22.5" x14ac:dyDescent="0.25">
      <c r="A27" s="7" t="s">
        <v>26</v>
      </c>
      <c r="B27" s="8" t="s">
        <v>122</v>
      </c>
      <c r="C27" s="8" t="s">
        <v>123</v>
      </c>
      <c r="D27" s="11" t="s">
        <v>117</v>
      </c>
      <c r="E27" s="5" t="s">
        <v>181</v>
      </c>
      <c r="F27" s="11" t="s">
        <v>124</v>
      </c>
      <c r="G27" s="11">
        <v>493862.44</v>
      </c>
      <c r="H27" s="11">
        <v>270306.44</v>
      </c>
      <c r="I27" s="11">
        <v>8.8405100000000001</v>
      </c>
      <c r="J27" s="11">
        <v>258</v>
      </c>
      <c r="K27" s="4" t="s">
        <v>1324</v>
      </c>
      <c r="L27" s="21" t="s">
        <v>1317</v>
      </c>
      <c r="M27" s="20"/>
      <c r="N27" s="20"/>
      <c r="O27" s="14" t="s">
        <v>360</v>
      </c>
      <c r="P27" s="14" t="s">
        <v>360</v>
      </c>
    </row>
    <row r="28" spans="1:16" ht="22.5" x14ac:dyDescent="0.25">
      <c r="A28" s="7" t="s">
        <v>27</v>
      </c>
      <c r="B28" s="12">
        <v>77</v>
      </c>
      <c r="C28" s="8" t="s">
        <v>125</v>
      </c>
      <c r="D28" s="11" t="s">
        <v>126</v>
      </c>
      <c r="E28" s="5" t="s">
        <v>181</v>
      </c>
      <c r="F28" s="11" t="s">
        <v>127</v>
      </c>
      <c r="G28" s="11">
        <v>496307.57</v>
      </c>
      <c r="H28" s="11">
        <v>268899.7</v>
      </c>
      <c r="I28" s="11">
        <v>0.28983300000000001</v>
      </c>
      <c r="J28" s="11">
        <v>24</v>
      </c>
      <c r="K28" s="4" t="s">
        <v>1324</v>
      </c>
      <c r="L28" s="21" t="s">
        <v>1317</v>
      </c>
      <c r="M28" s="20"/>
      <c r="N28" s="20"/>
      <c r="O28" s="14" t="s">
        <v>360</v>
      </c>
      <c r="P28" s="14" t="s">
        <v>360</v>
      </c>
    </row>
    <row r="29" spans="1:16" ht="22.5" x14ac:dyDescent="0.25">
      <c r="A29" s="7" t="s">
        <v>28</v>
      </c>
      <c r="B29" s="8" t="s">
        <v>128</v>
      </c>
      <c r="C29" s="8" t="s">
        <v>120</v>
      </c>
      <c r="D29" s="11" t="s">
        <v>129</v>
      </c>
      <c r="E29" s="5" t="s">
        <v>181</v>
      </c>
      <c r="F29" s="11" t="s">
        <v>130</v>
      </c>
      <c r="G29" s="11">
        <v>506214.07</v>
      </c>
      <c r="H29" s="11">
        <v>296308.36</v>
      </c>
      <c r="I29" s="11">
        <v>0.30342200000000003</v>
      </c>
      <c r="J29" s="11">
        <v>11</v>
      </c>
      <c r="K29" s="4" t="s">
        <v>1326</v>
      </c>
      <c r="L29" s="21" t="s">
        <v>1317</v>
      </c>
      <c r="M29" s="20"/>
      <c r="N29" s="20"/>
      <c r="O29" s="14" t="s">
        <v>360</v>
      </c>
      <c r="P29" s="14" t="s">
        <v>360</v>
      </c>
    </row>
    <row r="30" spans="1:16" ht="22.5" x14ac:dyDescent="0.25">
      <c r="A30" s="7" t="s">
        <v>29</v>
      </c>
      <c r="B30" s="13">
        <v>21</v>
      </c>
      <c r="C30" s="8" t="s">
        <v>131</v>
      </c>
      <c r="D30" s="11" t="s">
        <v>132</v>
      </c>
      <c r="E30" s="5" t="s">
        <v>181</v>
      </c>
      <c r="F30" s="11" t="s">
        <v>133</v>
      </c>
      <c r="G30" s="11">
        <v>498355.3</v>
      </c>
      <c r="H30" s="11">
        <v>275255.33</v>
      </c>
      <c r="I30" s="11">
        <v>0.31092500000000001</v>
      </c>
      <c r="J30" s="11">
        <v>11</v>
      </c>
      <c r="K30" s="4" t="s">
        <v>1326</v>
      </c>
      <c r="L30" s="21" t="s">
        <v>1317</v>
      </c>
      <c r="M30" s="20"/>
      <c r="N30" s="20"/>
      <c r="O30" s="14"/>
      <c r="P30" s="14"/>
    </row>
    <row r="31" spans="1:16" ht="22.5" x14ac:dyDescent="0.25">
      <c r="A31" s="7" t="s">
        <v>30</v>
      </c>
      <c r="B31" s="8" t="s">
        <v>134</v>
      </c>
      <c r="C31" s="8" t="s">
        <v>135</v>
      </c>
      <c r="D31" s="11" t="s">
        <v>136</v>
      </c>
      <c r="E31" s="5" t="s">
        <v>181</v>
      </c>
      <c r="F31" s="11" t="s">
        <v>141</v>
      </c>
      <c r="G31" s="11">
        <v>495068.93</v>
      </c>
      <c r="H31" s="11">
        <v>267111.33</v>
      </c>
      <c r="I31" s="11">
        <v>0.29413099999999998</v>
      </c>
      <c r="J31" s="11">
        <v>21</v>
      </c>
      <c r="K31" s="4" t="s">
        <v>1323</v>
      </c>
      <c r="L31" s="21" t="s">
        <v>1317</v>
      </c>
      <c r="M31" s="20"/>
      <c r="N31" s="20"/>
      <c r="O31" s="14" t="s">
        <v>360</v>
      </c>
      <c r="P31" s="14"/>
    </row>
    <row r="32" spans="1:16" ht="22.5" x14ac:dyDescent="0.25">
      <c r="A32" s="7" t="s">
        <v>31</v>
      </c>
      <c r="B32" s="8" t="s">
        <v>137</v>
      </c>
      <c r="C32" s="8" t="s">
        <v>138</v>
      </c>
      <c r="D32" s="11" t="s">
        <v>136</v>
      </c>
      <c r="E32" s="5" t="s">
        <v>181</v>
      </c>
      <c r="F32" s="11" t="s">
        <v>142</v>
      </c>
      <c r="G32" s="11">
        <v>495591.94</v>
      </c>
      <c r="H32" s="11">
        <v>267572.40000000002</v>
      </c>
      <c r="I32" s="11">
        <v>0.38409500000000002</v>
      </c>
      <c r="J32" s="11">
        <v>5</v>
      </c>
      <c r="K32" s="4" t="s">
        <v>1323</v>
      </c>
      <c r="L32" s="21" t="s">
        <v>1317</v>
      </c>
      <c r="M32" s="20"/>
      <c r="N32" s="20"/>
      <c r="O32" s="14" t="s">
        <v>360</v>
      </c>
      <c r="P32" s="14" t="s">
        <v>360</v>
      </c>
    </row>
    <row r="33" spans="1:16" ht="22.5" x14ac:dyDescent="0.25">
      <c r="A33" s="7" t="s">
        <v>32</v>
      </c>
      <c r="B33" s="8" t="s">
        <v>139</v>
      </c>
      <c r="C33" s="8" t="s">
        <v>140</v>
      </c>
      <c r="D33" s="11" t="s">
        <v>136</v>
      </c>
      <c r="E33" s="5" t="s">
        <v>181</v>
      </c>
      <c r="F33" s="11" t="s">
        <v>143</v>
      </c>
      <c r="G33" s="11">
        <v>496208.16</v>
      </c>
      <c r="H33" s="11">
        <v>267072.71999999997</v>
      </c>
      <c r="I33" s="11">
        <v>0.73693699999999995</v>
      </c>
      <c r="J33" s="11">
        <v>40</v>
      </c>
      <c r="K33" s="4" t="s">
        <v>1323</v>
      </c>
      <c r="L33" s="21" t="s">
        <v>1317</v>
      </c>
      <c r="M33" s="20"/>
      <c r="N33" s="20"/>
      <c r="O33" s="14" t="s">
        <v>360</v>
      </c>
      <c r="P33" s="14" t="s">
        <v>360</v>
      </c>
    </row>
    <row r="34" spans="1:16" ht="22.5" x14ac:dyDescent="0.25">
      <c r="A34" s="7" t="s">
        <v>33</v>
      </c>
      <c r="B34" s="8" t="s">
        <v>144</v>
      </c>
      <c r="C34" s="8" t="s">
        <v>145</v>
      </c>
      <c r="D34" s="11" t="s">
        <v>146</v>
      </c>
      <c r="E34" s="5" t="s">
        <v>150</v>
      </c>
      <c r="F34" s="11" t="s">
        <v>147</v>
      </c>
      <c r="G34" s="11">
        <v>490694.17</v>
      </c>
      <c r="H34" s="11">
        <v>262895.2</v>
      </c>
      <c r="I34" s="11">
        <v>1.7342299999999999</v>
      </c>
      <c r="J34" s="11">
        <v>55</v>
      </c>
      <c r="K34" s="4"/>
      <c r="L34" s="21" t="s">
        <v>1317</v>
      </c>
      <c r="M34" s="20" t="s">
        <v>360</v>
      </c>
      <c r="N34" s="20"/>
      <c r="O34" s="14"/>
      <c r="P34" s="14"/>
    </row>
    <row r="35" spans="1:16" ht="22.5" x14ac:dyDescent="0.25">
      <c r="A35" s="7" t="s">
        <v>34</v>
      </c>
      <c r="B35" s="8" t="s">
        <v>148</v>
      </c>
      <c r="C35" s="8" t="s">
        <v>149</v>
      </c>
      <c r="D35" s="11" t="s">
        <v>150</v>
      </c>
      <c r="E35" s="5" t="s">
        <v>150</v>
      </c>
      <c r="F35" s="11" t="s">
        <v>151</v>
      </c>
      <c r="G35" s="11">
        <v>488794.33</v>
      </c>
      <c r="H35" s="11">
        <v>267310.05</v>
      </c>
      <c r="I35" s="11">
        <v>0.73684400000000005</v>
      </c>
      <c r="J35" s="11">
        <v>46</v>
      </c>
      <c r="K35" s="4" t="s">
        <v>1323</v>
      </c>
      <c r="L35" s="21" t="s">
        <v>1317</v>
      </c>
      <c r="M35" s="20"/>
      <c r="N35" s="20"/>
      <c r="O35" s="14" t="s">
        <v>360</v>
      </c>
      <c r="P35" s="14"/>
    </row>
    <row r="36" spans="1:16" ht="22.5" x14ac:dyDescent="0.25">
      <c r="A36" s="7" t="s">
        <v>35</v>
      </c>
      <c r="B36" s="8" t="s">
        <v>152</v>
      </c>
      <c r="C36" s="8" t="s">
        <v>153</v>
      </c>
      <c r="D36" s="11" t="s">
        <v>150</v>
      </c>
      <c r="E36" s="5" t="s">
        <v>150</v>
      </c>
      <c r="F36" s="11" t="s">
        <v>154</v>
      </c>
      <c r="G36" s="11">
        <v>488274.32</v>
      </c>
      <c r="H36" s="11">
        <v>266723.45</v>
      </c>
      <c r="I36" s="11">
        <v>0.375162</v>
      </c>
      <c r="J36" s="11">
        <v>19</v>
      </c>
      <c r="K36" s="4" t="s">
        <v>1323</v>
      </c>
      <c r="L36" s="151" t="s">
        <v>1317</v>
      </c>
      <c r="M36" s="20"/>
      <c r="N36" s="20"/>
      <c r="O36" s="14" t="s">
        <v>360</v>
      </c>
      <c r="P36" s="14"/>
    </row>
    <row r="37" spans="1:16" ht="22.5" x14ac:dyDescent="0.25">
      <c r="A37" s="7" t="s">
        <v>36</v>
      </c>
      <c r="B37" s="8" t="s">
        <v>155</v>
      </c>
      <c r="C37" s="8" t="s">
        <v>156</v>
      </c>
      <c r="D37" s="11" t="s">
        <v>150</v>
      </c>
      <c r="E37" s="5" t="s">
        <v>150</v>
      </c>
      <c r="F37" s="11" t="s">
        <v>157</v>
      </c>
      <c r="G37" s="11">
        <v>488406.05</v>
      </c>
      <c r="H37" s="11">
        <v>267919.84999999998</v>
      </c>
      <c r="I37" s="11">
        <v>0.54935400000000001</v>
      </c>
      <c r="J37" s="11">
        <v>31</v>
      </c>
      <c r="K37" s="4" t="s">
        <v>1323</v>
      </c>
      <c r="L37" s="21" t="s">
        <v>1317</v>
      </c>
      <c r="M37" s="20"/>
      <c r="N37" s="20"/>
      <c r="O37" s="14" t="s">
        <v>360</v>
      </c>
      <c r="P37" s="14"/>
    </row>
    <row r="38" spans="1:16" ht="22.5" x14ac:dyDescent="0.25">
      <c r="A38" s="7" t="s">
        <v>37</v>
      </c>
      <c r="B38" s="8" t="s">
        <v>158</v>
      </c>
      <c r="C38" s="8" t="s">
        <v>159</v>
      </c>
      <c r="D38" s="11" t="s">
        <v>150</v>
      </c>
      <c r="E38" s="5" t="s">
        <v>150</v>
      </c>
      <c r="F38" s="11" t="s">
        <v>162</v>
      </c>
      <c r="G38" s="11">
        <v>489738.89</v>
      </c>
      <c r="H38" s="11">
        <v>268548.96999999997</v>
      </c>
      <c r="I38" s="11">
        <v>1.13853</v>
      </c>
      <c r="J38" s="11">
        <v>72</v>
      </c>
      <c r="K38" s="4" t="s">
        <v>1323</v>
      </c>
      <c r="L38" s="21" t="s">
        <v>1317</v>
      </c>
      <c r="M38" s="20"/>
      <c r="N38" s="20"/>
      <c r="O38" s="14" t="s">
        <v>360</v>
      </c>
      <c r="P38" s="14" t="s">
        <v>360</v>
      </c>
    </row>
    <row r="39" spans="1:16" ht="22.5" x14ac:dyDescent="0.25">
      <c r="A39" s="7" t="s">
        <v>38</v>
      </c>
      <c r="B39" s="8" t="s">
        <v>160</v>
      </c>
      <c r="C39" s="8" t="s">
        <v>161</v>
      </c>
      <c r="D39" s="11" t="s">
        <v>161</v>
      </c>
      <c r="E39" s="5" t="s">
        <v>150</v>
      </c>
      <c r="F39" s="11" t="s">
        <v>163</v>
      </c>
      <c r="G39" s="11">
        <v>490400.44</v>
      </c>
      <c r="H39" s="11">
        <v>259507.38</v>
      </c>
      <c r="I39" s="11">
        <v>0.66134700000000002</v>
      </c>
      <c r="J39" s="11">
        <v>60</v>
      </c>
      <c r="K39" s="4"/>
      <c r="L39" s="151" t="s">
        <v>1317</v>
      </c>
      <c r="M39" s="20" t="s">
        <v>360</v>
      </c>
      <c r="N39" s="20"/>
      <c r="O39" s="14"/>
      <c r="P39" s="14"/>
    </row>
    <row r="40" spans="1:16" ht="22.5" x14ac:dyDescent="0.25">
      <c r="A40" s="7" t="s">
        <v>39</v>
      </c>
      <c r="B40" s="8" t="s">
        <v>164</v>
      </c>
      <c r="C40" s="8" t="s">
        <v>165</v>
      </c>
      <c r="D40" s="11" t="s">
        <v>150</v>
      </c>
      <c r="E40" s="5" t="s">
        <v>150</v>
      </c>
      <c r="F40" s="11" t="s">
        <v>166</v>
      </c>
      <c r="G40" s="11">
        <v>488882.73</v>
      </c>
      <c r="H40" s="11">
        <v>267926.53000000003</v>
      </c>
      <c r="I40" s="11">
        <v>3.1223700000000001</v>
      </c>
      <c r="J40" s="11">
        <v>220</v>
      </c>
      <c r="K40" s="4" t="s">
        <v>1323</v>
      </c>
      <c r="L40" s="21" t="s">
        <v>1317</v>
      </c>
      <c r="M40" s="20"/>
      <c r="N40" s="20"/>
      <c r="O40" s="14" t="s">
        <v>360</v>
      </c>
      <c r="P40" s="14" t="s">
        <v>360</v>
      </c>
    </row>
    <row r="41" spans="1:16" ht="22.5" x14ac:dyDescent="0.25">
      <c r="A41" s="7" t="s">
        <v>40</v>
      </c>
      <c r="B41" s="8" t="s">
        <v>167</v>
      </c>
      <c r="C41" s="8" t="s">
        <v>168</v>
      </c>
      <c r="D41" s="11" t="s">
        <v>150</v>
      </c>
      <c r="E41" s="5" t="s">
        <v>150</v>
      </c>
      <c r="F41" s="11" t="s">
        <v>169</v>
      </c>
      <c r="G41" s="11">
        <v>489353.2</v>
      </c>
      <c r="H41" s="11">
        <v>267916.62</v>
      </c>
      <c r="I41" s="11">
        <v>0.45309300000000002</v>
      </c>
      <c r="J41" s="11">
        <v>73</v>
      </c>
      <c r="K41" s="4" t="s">
        <v>1323</v>
      </c>
      <c r="L41" s="21" t="s">
        <v>1317</v>
      </c>
      <c r="M41" s="20"/>
      <c r="N41" s="20" t="s">
        <v>1329</v>
      </c>
      <c r="O41" s="14" t="s">
        <v>360</v>
      </c>
      <c r="P41" s="14" t="s">
        <v>360</v>
      </c>
    </row>
    <row r="42" spans="1:16" ht="22.5" x14ac:dyDescent="0.25">
      <c r="A42" s="7" t="s">
        <v>41</v>
      </c>
      <c r="B42" s="8" t="s">
        <v>170</v>
      </c>
      <c r="C42" s="8" t="s">
        <v>171</v>
      </c>
      <c r="D42" s="11" t="s">
        <v>150</v>
      </c>
      <c r="E42" s="5" t="s">
        <v>150</v>
      </c>
      <c r="F42" s="11" t="s">
        <v>172</v>
      </c>
      <c r="G42" s="11">
        <v>490181.41</v>
      </c>
      <c r="H42" s="11">
        <v>268930.89</v>
      </c>
      <c r="I42" s="11">
        <v>10.8758</v>
      </c>
      <c r="J42" s="11">
        <v>290</v>
      </c>
      <c r="K42" s="4" t="s">
        <v>1323</v>
      </c>
      <c r="L42" s="151" t="s">
        <v>1317</v>
      </c>
      <c r="M42" s="20"/>
      <c r="N42" s="20"/>
      <c r="O42" s="14" t="s">
        <v>360</v>
      </c>
      <c r="P42" s="14" t="s">
        <v>360</v>
      </c>
    </row>
    <row r="43" spans="1:16" ht="22.5" x14ac:dyDescent="0.25">
      <c r="A43" s="7" t="s">
        <v>42</v>
      </c>
      <c r="B43" s="8" t="s">
        <v>173</v>
      </c>
      <c r="C43" s="8" t="s">
        <v>174</v>
      </c>
      <c r="D43" s="11" t="s">
        <v>175</v>
      </c>
      <c r="E43" s="5" t="s">
        <v>150</v>
      </c>
      <c r="F43" s="11" t="s">
        <v>176</v>
      </c>
      <c r="G43" s="11">
        <v>491989.85</v>
      </c>
      <c r="H43" s="11">
        <v>271644.52</v>
      </c>
      <c r="I43" s="11">
        <v>1.38846</v>
      </c>
      <c r="J43" s="11">
        <v>49</v>
      </c>
      <c r="K43" s="4" t="s">
        <v>1325</v>
      </c>
      <c r="L43" s="21" t="s">
        <v>1317</v>
      </c>
      <c r="M43" s="20"/>
      <c r="N43" s="20" t="s">
        <v>1327</v>
      </c>
      <c r="O43" s="14" t="s">
        <v>360</v>
      </c>
      <c r="P43" s="14" t="s">
        <v>360</v>
      </c>
    </row>
    <row r="44" spans="1:16" ht="22.5" x14ac:dyDescent="0.25">
      <c r="A44" s="7" t="s">
        <v>43</v>
      </c>
      <c r="B44" s="8" t="s">
        <v>177</v>
      </c>
      <c r="C44" s="8" t="s">
        <v>178</v>
      </c>
      <c r="D44" s="11" t="s">
        <v>150</v>
      </c>
      <c r="E44" s="5" t="s">
        <v>150</v>
      </c>
      <c r="F44" s="11" t="s">
        <v>179</v>
      </c>
      <c r="G44" s="11">
        <v>489355.11</v>
      </c>
      <c r="H44" s="11">
        <v>268063.18</v>
      </c>
      <c r="I44" s="11">
        <v>0.82981899999999997</v>
      </c>
      <c r="J44" s="11"/>
      <c r="K44" s="4" t="s">
        <v>1323</v>
      </c>
      <c r="L44" s="21" t="s">
        <v>1317</v>
      </c>
      <c r="M44" s="20"/>
      <c r="N44" s="20"/>
      <c r="O44" s="14" t="s">
        <v>360</v>
      </c>
      <c r="P44" s="14" t="s">
        <v>360</v>
      </c>
    </row>
    <row r="47" spans="1:16" x14ac:dyDescent="0.25">
      <c r="K47" s="16" t="s">
        <v>1323</v>
      </c>
    </row>
    <row r="48" spans="1:16" x14ac:dyDescent="0.25">
      <c r="K48" s="17" t="s">
        <v>1324</v>
      </c>
    </row>
    <row r="49" spans="11:11" x14ac:dyDescent="0.25">
      <c r="K49" s="17" t="s">
        <v>1325</v>
      </c>
    </row>
    <row r="50" spans="11:11" x14ac:dyDescent="0.25">
      <c r="K50" s="18" t="s">
        <v>1326</v>
      </c>
    </row>
  </sheetData>
  <conditionalFormatting sqref="K2:K44">
    <cfRule type="cellIs" dxfId="85" priority="1" operator="equal">
      <formula>$K$50</formula>
    </cfRule>
    <cfRule type="cellIs" dxfId="84" priority="2" operator="equal">
      <formula>$K$49</formula>
    </cfRule>
    <cfRule type="cellIs" dxfId="83" priority="3" operator="equal">
      <formula>$K$48</formula>
    </cfRule>
    <cfRule type="cellIs" dxfId="82" priority="4" operator="equal">
      <formula>$K$47</formula>
    </cfRule>
  </conditionalFormatting>
  <dataValidations count="1">
    <dataValidation type="list" allowBlank="1" showInputMessage="1" showErrorMessage="1" sqref="K2:K44">
      <formula1>$K$47:$K$50</formula1>
    </dataValidation>
  </dataValidation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49"/>
  <sheetViews>
    <sheetView workbookViewId="0">
      <pane ySplit="1" topLeftCell="A2" activePane="bottomLeft" state="frozen"/>
      <selection activeCell="R213" sqref="R213"/>
      <selection pane="bottomLeft" activeCell="J17" sqref="J17"/>
    </sheetView>
  </sheetViews>
  <sheetFormatPr defaultRowHeight="15" x14ac:dyDescent="0.25"/>
  <cols>
    <col min="1" max="1" width="12.7109375" bestFit="1" customWidth="1"/>
    <col min="2" max="2" width="20.85546875" bestFit="1" customWidth="1"/>
    <col min="3" max="3" width="13.28515625" bestFit="1" customWidth="1"/>
    <col min="4" max="4" width="12.42578125" bestFit="1" customWidth="1"/>
    <col min="5" max="5" width="16.85546875" bestFit="1" customWidth="1"/>
    <col min="6" max="6" width="8.28515625" bestFit="1" customWidth="1"/>
    <col min="7" max="8" width="8.7109375" bestFit="1" customWidth="1"/>
    <col min="9" max="9" width="9.7109375" bestFit="1" customWidth="1"/>
    <col min="10" max="10" width="71.42578125" bestFit="1" customWidth="1"/>
    <col min="11" max="11" width="38" bestFit="1" customWidth="1"/>
    <col min="12" max="12" width="24.28515625" bestFit="1" customWidth="1"/>
    <col min="13" max="13" width="10.28515625" bestFit="1" customWidth="1"/>
    <col min="14" max="14" width="10.7109375" bestFit="1" customWidth="1"/>
  </cols>
  <sheetData>
    <row r="1" spans="1:14" x14ac:dyDescent="0.25">
      <c r="A1" s="1" t="s">
        <v>0</v>
      </c>
      <c r="B1" s="1" t="s">
        <v>44</v>
      </c>
      <c r="C1" s="1" t="s">
        <v>45</v>
      </c>
      <c r="D1" s="1" t="s">
        <v>46</v>
      </c>
      <c r="E1" s="1" t="s">
        <v>180</v>
      </c>
      <c r="F1" s="1" t="s">
        <v>50</v>
      </c>
      <c r="G1" s="2" t="s">
        <v>52</v>
      </c>
      <c r="H1" s="2" t="s">
        <v>53</v>
      </c>
      <c r="I1" s="2" t="s">
        <v>54</v>
      </c>
      <c r="J1" s="2" t="s">
        <v>182</v>
      </c>
      <c r="K1" s="2" t="s">
        <v>183</v>
      </c>
      <c r="L1" s="2" t="s">
        <v>1318</v>
      </c>
      <c r="M1" s="2" t="s">
        <v>1402</v>
      </c>
      <c r="N1" s="2" t="s">
        <v>1401</v>
      </c>
    </row>
    <row r="2" spans="1:14" ht="21" x14ac:dyDescent="0.25">
      <c r="A2" s="3" t="s">
        <v>1</v>
      </c>
      <c r="B2" s="4" t="s">
        <v>47</v>
      </c>
      <c r="C2" s="4" t="s">
        <v>48</v>
      </c>
      <c r="D2" s="5" t="s">
        <v>49</v>
      </c>
      <c r="E2" s="5" t="s">
        <v>49</v>
      </c>
      <c r="F2" s="5" t="s">
        <v>51</v>
      </c>
      <c r="G2" s="5">
        <v>486899.83</v>
      </c>
      <c r="H2" s="5">
        <v>289698</v>
      </c>
      <c r="I2" s="5">
        <v>0.37925599999999998</v>
      </c>
      <c r="J2" s="21" t="s">
        <v>1319</v>
      </c>
      <c r="K2" s="14" t="s">
        <v>1317</v>
      </c>
      <c r="L2" s="14"/>
      <c r="M2" s="14" t="s">
        <v>360</v>
      </c>
      <c r="N2" s="14"/>
    </row>
    <row r="3" spans="1:14" ht="21" x14ac:dyDescent="0.25">
      <c r="A3" s="3" t="s">
        <v>2</v>
      </c>
      <c r="B3" s="4" t="s">
        <v>55</v>
      </c>
      <c r="C3" s="4" t="s">
        <v>56</v>
      </c>
      <c r="D3" s="5" t="s">
        <v>49</v>
      </c>
      <c r="E3" s="5" t="s">
        <v>49</v>
      </c>
      <c r="F3" s="5" t="s">
        <v>57</v>
      </c>
      <c r="G3" s="5">
        <v>487568.06</v>
      </c>
      <c r="H3" s="5">
        <v>290137.73</v>
      </c>
      <c r="I3" s="5">
        <v>0.28341300000000003</v>
      </c>
      <c r="J3" s="21" t="s">
        <v>1319</v>
      </c>
      <c r="K3" s="14" t="s">
        <v>1317</v>
      </c>
      <c r="L3" s="14"/>
      <c r="M3" s="14" t="s">
        <v>360</v>
      </c>
      <c r="N3" s="14"/>
    </row>
    <row r="4" spans="1:14" ht="21" x14ac:dyDescent="0.25">
      <c r="A4" s="3" t="s">
        <v>3</v>
      </c>
      <c r="B4" s="4" t="s">
        <v>58</v>
      </c>
      <c r="C4" s="4" t="s">
        <v>59</v>
      </c>
      <c r="D4" s="5" t="s">
        <v>49</v>
      </c>
      <c r="E4" s="5" t="s">
        <v>49</v>
      </c>
      <c r="F4" s="5" t="s">
        <v>60</v>
      </c>
      <c r="G4" s="5">
        <v>489672.02</v>
      </c>
      <c r="H4" s="5">
        <v>288671.46999999997</v>
      </c>
      <c r="I4" s="5">
        <v>0.252413</v>
      </c>
      <c r="J4" s="21" t="s">
        <v>1319</v>
      </c>
      <c r="K4" s="14" t="s">
        <v>1317</v>
      </c>
      <c r="L4" s="14" t="s">
        <v>360</v>
      </c>
      <c r="M4" s="14"/>
      <c r="N4" s="14"/>
    </row>
    <row r="5" spans="1:14" ht="22.5" x14ac:dyDescent="0.25">
      <c r="A5" s="3" t="s">
        <v>4</v>
      </c>
      <c r="B5" s="4" t="s">
        <v>61</v>
      </c>
      <c r="C5" s="4"/>
      <c r="D5" s="5" t="s">
        <v>49</v>
      </c>
      <c r="E5" s="5" t="s">
        <v>49</v>
      </c>
      <c r="F5" s="5" t="s">
        <v>62</v>
      </c>
      <c r="G5" s="5">
        <v>487035.92</v>
      </c>
      <c r="H5" s="5">
        <v>287221.71000000002</v>
      </c>
      <c r="I5" s="5">
        <v>0.41953200000000002</v>
      </c>
      <c r="J5" s="21" t="s">
        <v>1319</v>
      </c>
      <c r="K5" s="14" t="s">
        <v>1317</v>
      </c>
      <c r="L5" s="14"/>
      <c r="M5" s="14" t="s">
        <v>360</v>
      </c>
      <c r="N5" s="14"/>
    </row>
    <row r="6" spans="1:14" ht="33.75" x14ac:dyDescent="0.25">
      <c r="A6" s="3" t="s">
        <v>5</v>
      </c>
      <c r="B6" s="4" t="s">
        <v>63</v>
      </c>
      <c r="C6" s="4" t="s">
        <v>64</v>
      </c>
      <c r="D6" s="5" t="s">
        <v>49</v>
      </c>
      <c r="E6" s="5" t="s">
        <v>49</v>
      </c>
      <c r="F6" s="5" t="s">
        <v>72</v>
      </c>
      <c r="G6" s="5">
        <v>487593.33</v>
      </c>
      <c r="H6" s="5">
        <v>288119.28999999998</v>
      </c>
      <c r="I6" s="5">
        <v>0.612904</v>
      </c>
      <c r="J6" s="21" t="s">
        <v>1319</v>
      </c>
      <c r="K6" s="14" t="s">
        <v>1317</v>
      </c>
      <c r="L6" s="14" t="s">
        <v>360</v>
      </c>
      <c r="M6" s="14"/>
      <c r="N6" s="14"/>
    </row>
    <row r="7" spans="1:14" ht="22.5" x14ac:dyDescent="0.25">
      <c r="A7" s="3" t="s">
        <v>6</v>
      </c>
      <c r="B7" s="4" t="s">
        <v>65</v>
      </c>
      <c r="C7" s="4"/>
      <c r="D7" s="5" t="s">
        <v>49</v>
      </c>
      <c r="E7" s="5" t="s">
        <v>49</v>
      </c>
      <c r="F7" s="5" t="s">
        <v>73</v>
      </c>
      <c r="G7" s="5">
        <v>486184.14</v>
      </c>
      <c r="H7" s="5">
        <v>287701.28999999998</v>
      </c>
      <c r="I7" s="5">
        <v>2.1105100000000001</v>
      </c>
      <c r="J7" s="21" t="s">
        <v>1319</v>
      </c>
      <c r="K7" s="14" t="s">
        <v>1317</v>
      </c>
      <c r="L7" s="14"/>
      <c r="M7" s="14" t="s">
        <v>360</v>
      </c>
      <c r="N7" s="14" t="s">
        <v>360</v>
      </c>
    </row>
    <row r="8" spans="1:14" ht="21" x14ac:dyDescent="0.25">
      <c r="A8" s="3" t="s">
        <v>7</v>
      </c>
      <c r="B8" s="4" t="s">
        <v>66</v>
      </c>
      <c r="C8" s="4" t="s">
        <v>67</v>
      </c>
      <c r="D8" s="5" t="s">
        <v>49</v>
      </c>
      <c r="E8" s="5" t="s">
        <v>49</v>
      </c>
      <c r="F8" s="5" t="s">
        <v>74</v>
      </c>
      <c r="G8" s="5">
        <v>489243.38</v>
      </c>
      <c r="H8" s="5">
        <v>288612.34000000003</v>
      </c>
      <c r="I8" s="5">
        <v>0.80570299999999995</v>
      </c>
      <c r="J8" s="21" t="s">
        <v>1319</v>
      </c>
      <c r="K8" s="14" t="s">
        <v>1317</v>
      </c>
      <c r="L8" s="14"/>
      <c r="M8" s="14" t="s">
        <v>360</v>
      </c>
      <c r="N8" s="14"/>
    </row>
    <row r="9" spans="1:14" ht="21" x14ac:dyDescent="0.25">
      <c r="A9" s="3" t="s">
        <v>8</v>
      </c>
      <c r="B9" s="4" t="s">
        <v>68</v>
      </c>
      <c r="C9" s="4"/>
      <c r="D9" s="5" t="s">
        <v>49</v>
      </c>
      <c r="E9" s="5" t="s">
        <v>49</v>
      </c>
      <c r="F9" s="5" t="s">
        <v>75</v>
      </c>
      <c r="G9" s="5">
        <v>486311.62</v>
      </c>
      <c r="H9" s="5">
        <v>288536.61</v>
      </c>
      <c r="I9" s="5">
        <v>3.9948100000000002</v>
      </c>
      <c r="J9" s="30" t="s">
        <v>1320</v>
      </c>
      <c r="K9" s="14" t="s">
        <v>1317</v>
      </c>
      <c r="L9" s="14"/>
      <c r="M9" s="14" t="s">
        <v>360</v>
      </c>
      <c r="N9" s="14" t="s">
        <v>360</v>
      </c>
    </row>
    <row r="10" spans="1:14" ht="21" x14ac:dyDescent="0.25">
      <c r="A10" s="3" t="s">
        <v>9</v>
      </c>
      <c r="B10" s="4" t="s">
        <v>69</v>
      </c>
      <c r="C10" s="4"/>
      <c r="D10" s="5" t="s">
        <v>49</v>
      </c>
      <c r="E10" s="5" t="s">
        <v>49</v>
      </c>
      <c r="F10" s="5" t="s">
        <v>76</v>
      </c>
      <c r="G10" s="5">
        <v>488000.75</v>
      </c>
      <c r="H10" s="5">
        <v>288724.53000000003</v>
      </c>
      <c r="I10" s="5">
        <v>0.70128599999999996</v>
      </c>
      <c r="J10" s="21" t="s">
        <v>1319</v>
      </c>
      <c r="K10" s="14" t="s">
        <v>1317</v>
      </c>
      <c r="L10" s="14"/>
      <c r="M10" s="14" t="s">
        <v>360</v>
      </c>
      <c r="N10" s="14"/>
    </row>
    <row r="11" spans="1:14" ht="21" x14ac:dyDescent="0.25">
      <c r="A11" s="3" t="s">
        <v>10</v>
      </c>
      <c r="B11" s="4" t="s">
        <v>70</v>
      </c>
      <c r="C11" s="4"/>
      <c r="D11" s="5" t="s">
        <v>49</v>
      </c>
      <c r="E11" s="5" t="s">
        <v>49</v>
      </c>
      <c r="F11" s="5" t="s">
        <v>77</v>
      </c>
      <c r="G11" s="5">
        <v>486108.26</v>
      </c>
      <c r="H11" s="5">
        <v>287407.74</v>
      </c>
      <c r="I11" s="5">
        <v>1.6654899999999999</v>
      </c>
      <c r="J11" s="21" t="s">
        <v>1319</v>
      </c>
      <c r="K11" s="14" t="s">
        <v>1317</v>
      </c>
      <c r="L11" s="14"/>
      <c r="M11" s="14" t="s">
        <v>360</v>
      </c>
      <c r="N11" s="14" t="s">
        <v>360</v>
      </c>
    </row>
    <row r="12" spans="1:14" ht="21" x14ac:dyDescent="0.25">
      <c r="A12" s="3" t="s">
        <v>11</v>
      </c>
      <c r="B12" s="4" t="s">
        <v>71</v>
      </c>
      <c r="C12" s="4"/>
      <c r="D12" s="5" t="s">
        <v>49</v>
      </c>
      <c r="E12" s="5" t="s">
        <v>49</v>
      </c>
      <c r="F12" s="5" t="s">
        <v>78</v>
      </c>
      <c r="G12" s="5">
        <v>489374.37</v>
      </c>
      <c r="H12" s="5">
        <v>290154.49</v>
      </c>
      <c r="I12" s="5">
        <v>9.7194800000000008</v>
      </c>
      <c r="J12" s="21" t="s">
        <v>1319</v>
      </c>
      <c r="K12" s="14" t="s">
        <v>1317</v>
      </c>
      <c r="L12" s="14" t="s">
        <v>360</v>
      </c>
      <c r="M12" s="14"/>
      <c r="N12" s="14"/>
    </row>
    <row r="13" spans="1:14" ht="21" x14ac:dyDescent="0.25">
      <c r="A13" s="6" t="s">
        <v>12</v>
      </c>
      <c r="B13" s="4" t="s">
        <v>79</v>
      </c>
      <c r="C13" s="4" t="s">
        <v>80</v>
      </c>
      <c r="D13" s="5" t="s">
        <v>81</v>
      </c>
      <c r="E13" s="5" t="s">
        <v>81</v>
      </c>
      <c r="F13" s="5" t="s">
        <v>84</v>
      </c>
      <c r="G13" s="5">
        <v>487396.51</v>
      </c>
      <c r="H13" s="5">
        <v>280288.78000000003</v>
      </c>
      <c r="I13" s="5">
        <v>0.42795100000000003</v>
      </c>
      <c r="J13" s="21" t="s">
        <v>1319</v>
      </c>
      <c r="K13" s="14" t="s">
        <v>1317</v>
      </c>
      <c r="L13" s="14"/>
      <c r="M13" s="14" t="s">
        <v>360</v>
      </c>
      <c r="N13" s="14"/>
    </row>
    <row r="14" spans="1:14" ht="21" x14ac:dyDescent="0.25">
      <c r="A14" s="6" t="s">
        <v>13</v>
      </c>
      <c r="B14" s="4" t="s">
        <v>82</v>
      </c>
      <c r="C14" s="4" t="s">
        <v>83</v>
      </c>
      <c r="D14" s="5" t="s">
        <v>81</v>
      </c>
      <c r="E14" s="5" t="s">
        <v>81</v>
      </c>
      <c r="F14" s="5" t="s">
        <v>85</v>
      </c>
      <c r="G14" s="5">
        <v>486593.37</v>
      </c>
      <c r="H14" s="5">
        <v>279982.45</v>
      </c>
      <c r="I14" s="5">
        <v>1.6230199999999999</v>
      </c>
      <c r="J14" s="21" t="s">
        <v>1319</v>
      </c>
      <c r="K14" s="14" t="s">
        <v>1317</v>
      </c>
      <c r="L14" s="14"/>
      <c r="M14" s="14" t="s">
        <v>360</v>
      </c>
      <c r="N14" s="14"/>
    </row>
    <row r="15" spans="1:14" ht="45" x14ac:dyDescent="0.25">
      <c r="A15" s="6" t="s">
        <v>14</v>
      </c>
      <c r="B15" s="4" t="s">
        <v>86</v>
      </c>
      <c r="C15" s="4" t="s">
        <v>87</v>
      </c>
      <c r="D15" s="5" t="s">
        <v>88</v>
      </c>
      <c r="E15" s="5" t="s">
        <v>81</v>
      </c>
      <c r="F15" s="5" t="s">
        <v>89</v>
      </c>
      <c r="G15" s="5">
        <v>481629.76</v>
      </c>
      <c r="H15" s="5">
        <v>281514.83</v>
      </c>
      <c r="I15" s="5">
        <v>1.6044499999999999</v>
      </c>
      <c r="J15" s="21" t="s">
        <v>1319</v>
      </c>
      <c r="K15" s="14" t="s">
        <v>1317</v>
      </c>
      <c r="L15" s="14"/>
      <c r="M15" s="14" t="s">
        <v>360</v>
      </c>
      <c r="N15" s="14" t="s">
        <v>360</v>
      </c>
    </row>
    <row r="16" spans="1:14" ht="21" x14ac:dyDescent="0.25">
      <c r="A16" s="6" t="s">
        <v>15</v>
      </c>
      <c r="B16" s="4" t="s">
        <v>90</v>
      </c>
      <c r="C16" s="4" t="s">
        <v>91</v>
      </c>
      <c r="D16" s="5" t="s">
        <v>92</v>
      </c>
      <c r="E16" s="5" t="s">
        <v>81</v>
      </c>
      <c r="F16" s="5" t="s">
        <v>93</v>
      </c>
      <c r="G16" s="5">
        <v>480442.17</v>
      </c>
      <c r="H16" s="5">
        <v>288146.62</v>
      </c>
      <c r="I16" s="5">
        <v>1.6927700000000001</v>
      </c>
      <c r="J16" s="21" t="s">
        <v>1319</v>
      </c>
      <c r="K16" s="14" t="s">
        <v>1317</v>
      </c>
      <c r="L16" s="14"/>
      <c r="M16" s="14"/>
      <c r="N16" s="14"/>
    </row>
    <row r="17" spans="1:14" ht="22.5" x14ac:dyDescent="0.25">
      <c r="A17" s="6" t="s">
        <v>16</v>
      </c>
      <c r="B17" s="4" t="s">
        <v>1535</v>
      </c>
      <c r="C17" s="4" t="s">
        <v>95</v>
      </c>
      <c r="D17" s="5" t="s">
        <v>96</v>
      </c>
      <c r="E17" s="5" t="s">
        <v>81</v>
      </c>
      <c r="F17" s="5" t="s">
        <v>97</v>
      </c>
      <c r="G17" s="5">
        <v>481326.27</v>
      </c>
      <c r="H17" s="5">
        <v>282839.21999999997</v>
      </c>
      <c r="I17" s="5">
        <v>3.4181400000000002</v>
      </c>
      <c r="J17" s="21" t="s">
        <v>1319</v>
      </c>
      <c r="K17" s="14" t="s">
        <v>1317</v>
      </c>
      <c r="L17" s="14"/>
      <c r="M17" s="14" t="s">
        <v>360</v>
      </c>
      <c r="N17" s="14"/>
    </row>
    <row r="18" spans="1:14" ht="22.5" x14ac:dyDescent="0.25">
      <c r="A18" s="6" t="s">
        <v>17</v>
      </c>
      <c r="B18" s="4" t="s">
        <v>1536</v>
      </c>
      <c r="C18" s="4"/>
      <c r="D18" s="5" t="s">
        <v>99</v>
      </c>
      <c r="E18" s="5" t="s">
        <v>81</v>
      </c>
      <c r="F18" s="5" t="s">
        <v>100</v>
      </c>
      <c r="G18" s="5">
        <v>489519.82</v>
      </c>
      <c r="H18" s="5">
        <v>273939.83</v>
      </c>
      <c r="I18" s="5">
        <v>1.1938899999999999</v>
      </c>
      <c r="J18" s="21" t="s">
        <v>1319</v>
      </c>
      <c r="K18" s="14" t="s">
        <v>1317</v>
      </c>
      <c r="L18" s="14"/>
      <c r="M18" s="14" t="s">
        <v>360</v>
      </c>
      <c r="N18" s="14" t="s">
        <v>360</v>
      </c>
    </row>
    <row r="19" spans="1:14" ht="21" x14ac:dyDescent="0.25">
      <c r="A19" s="7" t="s">
        <v>18</v>
      </c>
      <c r="B19" s="8" t="s">
        <v>101</v>
      </c>
      <c r="C19" s="8" t="s">
        <v>102</v>
      </c>
      <c r="D19" s="9" t="s">
        <v>88</v>
      </c>
      <c r="E19" s="5" t="s">
        <v>81</v>
      </c>
      <c r="F19" s="9" t="s">
        <v>104</v>
      </c>
      <c r="G19" s="9">
        <v>481657.55</v>
      </c>
      <c r="H19" s="9">
        <v>281572.78999999998</v>
      </c>
      <c r="I19" s="9">
        <v>0.39340000000000003</v>
      </c>
      <c r="J19" s="21" t="s">
        <v>1319</v>
      </c>
      <c r="K19" s="14" t="s">
        <v>1317</v>
      </c>
      <c r="L19" s="14"/>
      <c r="M19" s="14" t="s">
        <v>360</v>
      </c>
      <c r="N19" s="14"/>
    </row>
    <row r="20" spans="1:14" ht="21" x14ac:dyDescent="0.25">
      <c r="A20" s="7" t="s">
        <v>19</v>
      </c>
      <c r="B20" s="139" t="s">
        <v>1278</v>
      </c>
      <c r="C20" s="20" t="s">
        <v>1279</v>
      </c>
      <c r="D20" s="11" t="s">
        <v>81</v>
      </c>
      <c r="E20" s="5" t="s">
        <v>81</v>
      </c>
      <c r="F20" s="11" t="s">
        <v>105</v>
      </c>
      <c r="G20" s="11">
        <v>486346.69</v>
      </c>
      <c r="H20" s="11">
        <v>278328.44</v>
      </c>
      <c r="I20" s="11">
        <v>0.35975200000000002</v>
      </c>
      <c r="J20" s="21" t="s">
        <v>1319</v>
      </c>
      <c r="K20" s="14" t="s">
        <v>1317</v>
      </c>
      <c r="L20" s="14"/>
      <c r="M20" s="14" t="s">
        <v>360</v>
      </c>
      <c r="N20" s="14" t="s">
        <v>360</v>
      </c>
    </row>
    <row r="21" spans="1:14" ht="21" x14ac:dyDescent="0.25">
      <c r="A21" s="7" t="s">
        <v>20</v>
      </c>
      <c r="B21" s="139" t="s">
        <v>1276</v>
      </c>
      <c r="C21" s="20" t="s">
        <v>1277</v>
      </c>
      <c r="D21" s="11" t="s">
        <v>81</v>
      </c>
      <c r="E21" s="5" t="s">
        <v>81</v>
      </c>
      <c r="F21" s="11" t="s">
        <v>108</v>
      </c>
      <c r="G21" s="11">
        <v>486299.13</v>
      </c>
      <c r="H21" s="11">
        <v>278720.7</v>
      </c>
      <c r="I21" s="11">
        <v>1.3367899999999999</v>
      </c>
      <c r="J21" s="21" t="s">
        <v>1319</v>
      </c>
      <c r="K21" s="14" t="s">
        <v>1317</v>
      </c>
      <c r="L21" s="14"/>
      <c r="M21" s="14" t="s">
        <v>360</v>
      </c>
      <c r="N21" s="14" t="s">
        <v>360</v>
      </c>
    </row>
    <row r="22" spans="1:14" ht="33.75" x14ac:dyDescent="0.25">
      <c r="A22" s="7" t="s">
        <v>21</v>
      </c>
      <c r="B22" s="10" t="s">
        <v>106</v>
      </c>
      <c r="C22" s="10" t="s">
        <v>1538</v>
      </c>
      <c r="D22" s="10" t="s">
        <v>107</v>
      </c>
      <c r="E22" s="5" t="s">
        <v>81</v>
      </c>
      <c r="F22" s="10" t="s">
        <v>109</v>
      </c>
      <c r="G22" s="10">
        <v>486328.68</v>
      </c>
      <c r="H22" s="10">
        <v>280418.86</v>
      </c>
      <c r="I22" s="10">
        <v>0.44078000000000001</v>
      </c>
      <c r="J22" s="21" t="s">
        <v>1319</v>
      </c>
      <c r="K22" s="14" t="s">
        <v>1317</v>
      </c>
      <c r="L22" s="14"/>
      <c r="M22" s="14" t="s">
        <v>360</v>
      </c>
      <c r="N22" s="14"/>
    </row>
    <row r="23" spans="1:14" ht="21" x14ac:dyDescent="0.25">
      <c r="A23" s="7" t="s">
        <v>22</v>
      </c>
      <c r="B23" s="139" t="s">
        <v>1537</v>
      </c>
      <c r="C23" s="20" t="s">
        <v>138</v>
      </c>
      <c r="D23" s="11" t="s">
        <v>103</v>
      </c>
      <c r="E23" s="5" t="s">
        <v>81</v>
      </c>
      <c r="F23" s="11" t="s">
        <v>110</v>
      </c>
      <c r="G23" s="11">
        <v>486520.71</v>
      </c>
      <c r="H23" s="11">
        <v>278325.53999999998</v>
      </c>
      <c r="I23" s="11">
        <v>0.52382700000000004</v>
      </c>
      <c r="J23" s="21" t="s">
        <v>1319</v>
      </c>
      <c r="K23" s="14" t="s">
        <v>1317</v>
      </c>
      <c r="L23" s="14"/>
      <c r="M23" s="14" t="s">
        <v>360</v>
      </c>
      <c r="N23" s="14" t="s">
        <v>360</v>
      </c>
    </row>
    <row r="24" spans="1:14" ht="21" x14ac:dyDescent="0.25">
      <c r="A24" s="7" t="s">
        <v>23</v>
      </c>
      <c r="B24" s="8" t="s">
        <v>111</v>
      </c>
      <c r="C24" s="8" t="s">
        <v>112</v>
      </c>
      <c r="D24" s="11" t="s">
        <v>113</v>
      </c>
      <c r="E24" s="5" t="s">
        <v>181</v>
      </c>
      <c r="F24" s="11" t="s">
        <v>114</v>
      </c>
      <c r="G24" s="11">
        <v>499603.02</v>
      </c>
      <c r="H24" s="11">
        <v>278432.45</v>
      </c>
      <c r="I24" s="11">
        <v>0.251448</v>
      </c>
      <c r="J24" s="21" t="s">
        <v>1319</v>
      </c>
      <c r="K24" s="14" t="s">
        <v>1317</v>
      </c>
      <c r="L24" s="14"/>
      <c r="M24" s="14" t="s">
        <v>360</v>
      </c>
      <c r="N24" s="14"/>
    </row>
    <row r="25" spans="1:14" ht="22.5" x14ac:dyDescent="0.25">
      <c r="A25" s="7" t="s">
        <v>24</v>
      </c>
      <c r="B25" s="8" t="s">
        <v>115</v>
      </c>
      <c r="C25" s="8" t="s">
        <v>116</v>
      </c>
      <c r="D25" s="11" t="s">
        <v>117</v>
      </c>
      <c r="E25" s="5" t="s">
        <v>181</v>
      </c>
      <c r="F25" s="11" t="s">
        <v>118</v>
      </c>
      <c r="G25" s="11">
        <v>494196.16</v>
      </c>
      <c r="H25" s="11">
        <v>270375.58</v>
      </c>
      <c r="I25" s="11">
        <v>0.47878599999999999</v>
      </c>
      <c r="J25" s="21" t="s">
        <v>1319</v>
      </c>
      <c r="K25" s="14" t="s">
        <v>1317</v>
      </c>
      <c r="L25" s="14" t="s">
        <v>360</v>
      </c>
      <c r="M25" s="14"/>
      <c r="N25" s="14"/>
    </row>
    <row r="26" spans="1:14" ht="33.75" x14ac:dyDescent="0.25">
      <c r="A26" s="7" t="s">
        <v>25</v>
      </c>
      <c r="B26" s="8" t="s">
        <v>119</v>
      </c>
      <c r="C26" s="8" t="s">
        <v>120</v>
      </c>
      <c r="D26" s="11" t="s">
        <v>117</v>
      </c>
      <c r="E26" s="5" t="s">
        <v>181</v>
      </c>
      <c r="F26" s="11" t="s">
        <v>121</v>
      </c>
      <c r="G26" s="11">
        <v>494797.52</v>
      </c>
      <c r="H26" s="11">
        <v>270705.51</v>
      </c>
      <c r="I26" s="11">
        <v>0.52088599999999996</v>
      </c>
      <c r="J26" s="21" t="s">
        <v>1319</v>
      </c>
      <c r="K26" s="14" t="s">
        <v>1317</v>
      </c>
      <c r="L26" s="14"/>
      <c r="M26" s="14" t="s">
        <v>360</v>
      </c>
      <c r="N26" s="14" t="s">
        <v>360</v>
      </c>
    </row>
    <row r="27" spans="1:14" ht="22.5" x14ac:dyDescent="0.25">
      <c r="A27" s="7" t="s">
        <v>26</v>
      </c>
      <c r="B27" s="8" t="s">
        <v>122</v>
      </c>
      <c r="C27" s="8" t="s">
        <v>123</v>
      </c>
      <c r="D27" s="11" t="s">
        <v>117</v>
      </c>
      <c r="E27" s="5" t="s">
        <v>181</v>
      </c>
      <c r="F27" s="11" t="s">
        <v>124</v>
      </c>
      <c r="G27" s="11">
        <v>493862.44</v>
      </c>
      <c r="H27" s="11">
        <v>270306.44</v>
      </c>
      <c r="I27" s="11">
        <v>8.8405100000000001</v>
      </c>
      <c r="J27" s="21" t="s">
        <v>1319</v>
      </c>
      <c r="K27" s="14" t="s">
        <v>1317</v>
      </c>
      <c r="L27" s="14"/>
      <c r="M27" s="14" t="s">
        <v>360</v>
      </c>
      <c r="N27" s="14" t="s">
        <v>360</v>
      </c>
    </row>
    <row r="28" spans="1:14" ht="21" x14ac:dyDescent="0.25">
      <c r="A28" s="7" t="s">
        <v>27</v>
      </c>
      <c r="B28" s="12">
        <v>77</v>
      </c>
      <c r="C28" s="8" t="s">
        <v>125</v>
      </c>
      <c r="D28" s="11" t="s">
        <v>126</v>
      </c>
      <c r="E28" s="5" t="s">
        <v>181</v>
      </c>
      <c r="F28" s="11" t="s">
        <v>127</v>
      </c>
      <c r="G28" s="11">
        <v>496307.57</v>
      </c>
      <c r="H28" s="11">
        <v>268899.7</v>
      </c>
      <c r="I28" s="11">
        <v>0.28983300000000001</v>
      </c>
      <c r="J28" s="21" t="s">
        <v>1319</v>
      </c>
      <c r="K28" s="14" t="s">
        <v>1317</v>
      </c>
      <c r="L28" s="14"/>
      <c r="M28" s="14" t="s">
        <v>360</v>
      </c>
      <c r="N28" s="14" t="s">
        <v>360</v>
      </c>
    </row>
    <row r="29" spans="1:14" ht="21" x14ac:dyDescent="0.25">
      <c r="A29" s="7" t="s">
        <v>28</v>
      </c>
      <c r="B29" s="8" t="s">
        <v>128</v>
      </c>
      <c r="C29" s="8" t="s">
        <v>120</v>
      </c>
      <c r="D29" s="11" t="s">
        <v>129</v>
      </c>
      <c r="E29" s="5" t="s">
        <v>181</v>
      </c>
      <c r="F29" s="11" t="s">
        <v>130</v>
      </c>
      <c r="G29" s="11">
        <v>506214.07</v>
      </c>
      <c r="H29" s="11">
        <v>296308.36</v>
      </c>
      <c r="I29" s="11">
        <v>0.30342200000000003</v>
      </c>
      <c r="J29" s="21" t="s">
        <v>1319</v>
      </c>
      <c r="K29" s="14" t="s">
        <v>1317</v>
      </c>
      <c r="L29" s="14"/>
      <c r="M29" s="14" t="s">
        <v>360</v>
      </c>
      <c r="N29" s="14" t="s">
        <v>360</v>
      </c>
    </row>
    <row r="30" spans="1:14" ht="21" x14ac:dyDescent="0.25">
      <c r="A30" s="7" t="s">
        <v>29</v>
      </c>
      <c r="B30" s="13">
        <v>21</v>
      </c>
      <c r="C30" s="8" t="s">
        <v>131</v>
      </c>
      <c r="D30" s="11" t="s">
        <v>132</v>
      </c>
      <c r="E30" s="5" t="s">
        <v>181</v>
      </c>
      <c r="F30" s="11" t="s">
        <v>133</v>
      </c>
      <c r="G30" s="11">
        <v>498355.3</v>
      </c>
      <c r="H30" s="11">
        <v>275255.33</v>
      </c>
      <c r="I30" s="11">
        <v>0.31092500000000001</v>
      </c>
      <c r="J30" s="21" t="s">
        <v>1319</v>
      </c>
      <c r="K30" s="14" t="s">
        <v>1317</v>
      </c>
      <c r="L30" s="14"/>
      <c r="M30" s="14"/>
      <c r="N30" s="14"/>
    </row>
    <row r="31" spans="1:14" ht="21" x14ac:dyDescent="0.25">
      <c r="A31" s="7" t="s">
        <v>30</v>
      </c>
      <c r="B31" s="8" t="s">
        <v>134</v>
      </c>
      <c r="C31" s="8" t="s">
        <v>135</v>
      </c>
      <c r="D31" s="11" t="s">
        <v>136</v>
      </c>
      <c r="E31" s="5" t="s">
        <v>181</v>
      </c>
      <c r="F31" s="11" t="s">
        <v>141</v>
      </c>
      <c r="G31" s="11">
        <v>495068.93</v>
      </c>
      <c r="H31" s="11">
        <v>267111.33</v>
      </c>
      <c r="I31" s="11">
        <v>0.29413099999999998</v>
      </c>
      <c r="J31" s="21" t="s">
        <v>1319</v>
      </c>
      <c r="K31" s="14" t="s">
        <v>1317</v>
      </c>
      <c r="L31" s="14"/>
      <c r="M31" s="14" t="s">
        <v>360</v>
      </c>
      <c r="N31" s="14"/>
    </row>
    <row r="32" spans="1:14" ht="22.5" x14ac:dyDescent="0.25">
      <c r="A32" s="7" t="s">
        <v>31</v>
      </c>
      <c r="B32" s="8" t="s">
        <v>137</v>
      </c>
      <c r="C32" s="8" t="s">
        <v>138</v>
      </c>
      <c r="D32" s="11" t="s">
        <v>136</v>
      </c>
      <c r="E32" s="5" t="s">
        <v>181</v>
      </c>
      <c r="F32" s="11" t="s">
        <v>142</v>
      </c>
      <c r="G32" s="11">
        <v>495591.94</v>
      </c>
      <c r="H32" s="11">
        <v>267572.40000000002</v>
      </c>
      <c r="I32" s="11">
        <v>0.38409500000000002</v>
      </c>
      <c r="J32" s="21" t="s">
        <v>1319</v>
      </c>
      <c r="K32" s="14" t="s">
        <v>1317</v>
      </c>
      <c r="L32" s="14"/>
      <c r="M32" s="14" t="s">
        <v>360</v>
      </c>
      <c r="N32" s="14" t="s">
        <v>360</v>
      </c>
    </row>
    <row r="33" spans="1:14" ht="33.75" x14ac:dyDescent="0.25">
      <c r="A33" s="7" t="s">
        <v>32</v>
      </c>
      <c r="B33" s="8" t="s">
        <v>139</v>
      </c>
      <c r="C33" s="8" t="s">
        <v>140</v>
      </c>
      <c r="D33" s="11" t="s">
        <v>136</v>
      </c>
      <c r="E33" s="5" t="s">
        <v>181</v>
      </c>
      <c r="F33" s="11" t="s">
        <v>143</v>
      </c>
      <c r="G33" s="11">
        <v>496208.16</v>
      </c>
      <c r="H33" s="11">
        <v>267072.71999999997</v>
      </c>
      <c r="I33" s="11">
        <v>0.73693699999999995</v>
      </c>
      <c r="J33" s="21" t="s">
        <v>1319</v>
      </c>
      <c r="K33" s="14" t="s">
        <v>1317</v>
      </c>
      <c r="L33" s="14"/>
      <c r="M33" s="14" t="s">
        <v>360</v>
      </c>
      <c r="N33" s="14" t="s">
        <v>360</v>
      </c>
    </row>
    <row r="34" spans="1:14" ht="21" x14ac:dyDescent="0.25">
      <c r="A34" s="7" t="s">
        <v>33</v>
      </c>
      <c r="B34" s="8" t="s">
        <v>144</v>
      </c>
      <c r="C34" s="8" t="s">
        <v>145</v>
      </c>
      <c r="D34" s="11" t="s">
        <v>146</v>
      </c>
      <c r="E34" s="5" t="s">
        <v>150</v>
      </c>
      <c r="F34" s="11" t="s">
        <v>147</v>
      </c>
      <c r="G34" s="11">
        <v>490694.17</v>
      </c>
      <c r="H34" s="11">
        <v>262895.2</v>
      </c>
      <c r="I34" s="11">
        <v>1.7342299999999999</v>
      </c>
      <c r="J34" s="21" t="s">
        <v>1319</v>
      </c>
      <c r="K34" s="14" t="s">
        <v>1317</v>
      </c>
      <c r="L34" s="14" t="s">
        <v>360</v>
      </c>
      <c r="M34" s="14"/>
      <c r="N34" s="14"/>
    </row>
    <row r="35" spans="1:14" ht="21" x14ac:dyDescent="0.25">
      <c r="A35" s="7" t="s">
        <v>34</v>
      </c>
      <c r="B35" s="8" t="s">
        <v>148</v>
      </c>
      <c r="C35" s="8" t="s">
        <v>149</v>
      </c>
      <c r="D35" s="11" t="s">
        <v>150</v>
      </c>
      <c r="E35" s="5" t="s">
        <v>150</v>
      </c>
      <c r="F35" s="11" t="s">
        <v>151</v>
      </c>
      <c r="G35" s="11">
        <v>488794.33</v>
      </c>
      <c r="H35" s="11">
        <v>267310.05</v>
      </c>
      <c r="I35" s="11">
        <v>0.73684400000000005</v>
      </c>
      <c r="J35" s="21" t="s">
        <v>1319</v>
      </c>
      <c r="K35" s="14" t="s">
        <v>1317</v>
      </c>
      <c r="L35" s="14"/>
      <c r="M35" s="14" t="s">
        <v>360</v>
      </c>
      <c r="N35" s="14"/>
    </row>
    <row r="36" spans="1:14" ht="21" x14ac:dyDescent="0.25">
      <c r="A36" s="7" t="s">
        <v>35</v>
      </c>
      <c r="B36" s="8" t="s">
        <v>152</v>
      </c>
      <c r="C36" s="8" t="s">
        <v>153</v>
      </c>
      <c r="D36" s="11" t="s">
        <v>150</v>
      </c>
      <c r="E36" s="5" t="s">
        <v>150</v>
      </c>
      <c r="F36" s="11" t="s">
        <v>154</v>
      </c>
      <c r="G36" s="11">
        <v>488274.32</v>
      </c>
      <c r="H36" s="11">
        <v>266723.45</v>
      </c>
      <c r="I36" s="11">
        <v>0.375162</v>
      </c>
      <c r="J36" s="21" t="s">
        <v>1319</v>
      </c>
      <c r="K36" s="14" t="s">
        <v>1317</v>
      </c>
      <c r="L36" s="14"/>
      <c r="M36" s="14" t="s">
        <v>360</v>
      </c>
      <c r="N36" s="14"/>
    </row>
    <row r="37" spans="1:14" ht="21" x14ac:dyDescent="0.25">
      <c r="A37" s="7" t="s">
        <v>36</v>
      </c>
      <c r="B37" s="8" t="s">
        <v>155</v>
      </c>
      <c r="C37" s="8" t="s">
        <v>156</v>
      </c>
      <c r="D37" s="11" t="s">
        <v>150</v>
      </c>
      <c r="E37" s="5" t="s">
        <v>150</v>
      </c>
      <c r="F37" s="11" t="s">
        <v>157</v>
      </c>
      <c r="G37" s="11">
        <v>488406.05</v>
      </c>
      <c r="H37" s="11">
        <v>267919.84999999998</v>
      </c>
      <c r="I37" s="11">
        <v>0.54935400000000001</v>
      </c>
      <c r="J37" s="21" t="s">
        <v>1319</v>
      </c>
      <c r="K37" s="14" t="s">
        <v>1317</v>
      </c>
      <c r="L37" s="14"/>
      <c r="M37" s="14" t="s">
        <v>360</v>
      </c>
      <c r="N37" s="14"/>
    </row>
    <row r="38" spans="1:14" ht="33.75" x14ac:dyDescent="0.25">
      <c r="A38" s="7" t="s">
        <v>37</v>
      </c>
      <c r="B38" s="8" t="s">
        <v>158</v>
      </c>
      <c r="C38" s="8" t="s">
        <v>159</v>
      </c>
      <c r="D38" s="11" t="s">
        <v>150</v>
      </c>
      <c r="E38" s="5" t="s">
        <v>150</v>
      </c>
      <c r="F38" s="11" t="s">
        <v>162</v>
      </c>
      <c r="G38" s="11">
        <v>489738.89</v>
      </c>
      <c r="H38" s="11">
        <v>268548.96999999997</v>
      </c>
      <c r="I38" s="11">
        <v>1.13853</v>
      </c>
      <c r="J38" s="21" t="s">
        <v>1319</v>
      </c>
      <c r="K38" s="14" t="s">
        <v>1317</v>
      </c>
      <c r="L38" s="14"/>
      <c r="M38" s="14" t="s">
        <v>360</v>
      </c>
      <c r="N38" s="14" t="s">
        <v>360</v>
      </c>
    </row>
    <row r="39" spans="1:14" ht="21" x14ac:dyDescent="0.25">
      <c r="A39" s="7" t="s">
        <v>38</v>
      </c>
      <c r="B39" s="8" t="s">
        <v>160</v>
      </c>
      <c r="C39" s="8" t="s">
        <v>161</v>
      </c>
      <c r="D39" s="11" t="s">
        <v>161</v>
      </c>
      <c r="E39" s="5" t="s">
        <v>150</v>
      </c>
      <c r="F39" s="11" t="s">
        <v>163</v>
      </c>
      <c r="G39" s="11">
        <v>490400.44</v>
      </c>
      <c r="H39" s="11">
        <v>259507.38</v>
      </c>
      <c r="I39" s="11">
        <v>0.66134700000000002</v>
      </c>
      <c r="J39" s="21" t="s">
        <v>1319</v>
      </c>
      <c r="K39" s="14" t="s">
        <v>1317</v>
      </c>
      <c r="L39" s="14" t="s">
        <v>360</v>
      </c>
      <c r="M39" s="14"/>
      <c r="N39" s="14"/>
    </row>
    <row r="40" spans="1:14" ht="33.75" x14ac:dyDescent="0.25">
      <c r="A40" s="7" t="s">
        <v>39</v>
      </c>
      <c r="B40" s="8" t="s">
        <v>164</v>
      </c>
      <c r="C40" s="8" t="s">
        <v>165</v>
      </c>
      <c r="D40" s="11" t="s">
        <v>150</v>
      </c>
      <c r="E40" s="5" t="s">
        <v>150</v>
      </c>
      <c r="F40" s="11" t="s">
        <v>166</v>
      </c>
      <c r="G40" s="11">
        <v>488882.73</v>
      </c>
      <c r="H40" s="11">
        <v>267926.53000000003</v>
      </c>
      <c r="I40" s="11">
        <v>3.1223700000000001</v>
      </c>
      <c r="J40" s="21" t="s">
        <v>1319</v>
      </c>
      <c r="K40" s="14" t="s">
        <v>1317</v>
      </c>
      <c r="L40" s="14"/>
      <c r="M40" s="14" t="s">
        <v>360</v>
      </c>
      <c r="N40" s="14" t="s">
        <v>360</v>
      </c>
    </row>
    <row r="41" spans="1:14" ht="22.5" x14ac:dyDescent="0.25">
      <c r="A41" s="7" t="s">
        <v>40</v>
      </c>
      <c r="B41" s="8" t="s">
        <v>167</v>
      </c>
      <c r="C41" s="8" t="s">
        <v>168</v>
      </c>
      <c r="D41" s="11" t="s">
        <v>150</v>
      </c>
      <c r="E41" s="5" t="s">
        <v>150</v>
      </c>
      <c r="F41" s="11" t="s">
        <v>169</v>
      </c>
      <c r="G41" s="11">
        <v>489353.2</v>
      </c>
      <c r="H41" s="11">
        <v>267916.62</v>
      </c>
      <c r="I41" s="11">
        <v>0.45309300000000002</v>
      </c>
      <c r="J41" s="21" t="s">
        <v>1319</v>
      </c>
      <c r="K41" s="14" t="s">
        <v>1317</v>
      </c>
      <c r="L41" s="14"/>
      <c r="M41" s="14" t="s">
        <v>360</v>
      </c>
      <c r="N41" s="14" t="s">
        <v>360</v>
      </c>
    </row>
    <row r="42" spans="1:14" ht="21" x14ac:dyDescent="0.25">
      <c r="A42" s="7" t="s">
        <v>41</v>
      </c>
      <c r="B42" s="8" t="s">
        <v>170</v>
      </c>
      <c r="C42" s="8" t="s">
        <v>171</v>
      </c>
      <c r="D42" s="11" t="s">
        <v>150</v>
      </c>
      <c r="E42" s="5" t="s">
        <v>150</v>
      </c>
      <c r="F42" s="11" t="s">
        <v>172</v>
      </c>
      <c r="G42" s="11">
        <v>490181.41</v>
      </c>
      <c r="H42" s="11">
        <v>268930.89</v>
      </c>
      <c r="I42" s="11">
        <v>10.8758</v>
      </c>
      <c r="J42" s="21" t="s">
        <v>1319</v>
      </c>
      <c r="K42" s="14" t="s">
        <v>1317</v>
      </c>
      <c r="L42" s="14"/>
      <c r="M42" s="14" t="s">
        <v>360</v>
      </c>
      <c r="N42" s="14" t="s">
        <v>360</v>
      </c>
    </row>
    <row r="43" spans="1:14" ht="22.5" x14ac:dyDescent="0.25">
      <c r="A43" s="7" t="s">
        <v>42</v>
      </c>
      <c r="B43" s="8" t="s">
        <v>173</v>
      </c>
      <c r="C43" s="8" t="s">
        <v>174</v>
      </c>
      <c r="D43" s="11" t="s">
        <v>175</v>
      </c>
      <c r="E43" s="5" t="s">
        <v>150</v>
      </c>
      <c r="F43" s="11" t="s">
        <v>176</v>
      </c>
      <c r="G43" s="11">
        <v>491989.85</v>
      </c>
      <c r="H43" s="11">
        <v>271644.52</v>
      </c>
      <c r="I43" s="11">
        <v>1.38846</v>
      </c>
      <c r="J43" s="21" t="s">
        <v>1319</v>
      </c>
      <c r="K43" s="14" t="s">
        <v>1317</v>
      </c>
      <c r="L43" s="14"/>
      <c r="M43" s="14" t="s">
        <v>360</v>
      </c>
      <c r="N43" s="14" t="s">
        <v>360</v>
      </c>
    </row>
    <row r="44" spans="1:14" ht="33.75" x14ac:dyDescent="0.25">
      <c r="A44" s="7" t="s">
        <v>43</v>
      </c>
      <c r="B44" s="8" t="s">
        <v>177</v>
      </c>
      <c r="C44" s="8" t="s">
        <v>178</v>
      </c>
      <c r="D44" s="11" t="s">
        <v>150</v>
      </c>
      <c r="E44" s="5" t="s">
        <v>150</v>
      </c>
      <c r="F44" s="11" t="s">
        <v>179</v>
      </c>
      <c r="G44" s="11">
        <v>489355.11</v>
      </c>
      <c r="H44" s="11">
        <v>268063.18</v>
      </c>
      <c r="I44" s="11">
        <v>0.82981899999999997</v>
      </c>
      <c r="J44" s="21" t="s">
        <v>1319</v>
      </c>
      <c r="K44" s="14" t="s">
        <v>1317</v>
      </c>
      <c r="L44" s="14"/>
      <c r="M44" s="14" t="s">
        <v>360</v>
      </c>
      <c r="N44" s="14" t="s">
        <v>360</v>
      </c>
    </row>
    <row r="47" spans="1:14" x14ac:dyDescent="0.25">
      <c r="J47" s="15" t="s">
        <v>1319</v>
      </c>
    </row>
    <row r="48" spans="1:14" x14ac:dyDescent="0.25">
      <c r="J48" s="19" t="s">
        <v>1320</v>
      </c>
    </row>
    <row r="49" spans="10:10" x14ac:dyDescent="0.25">
      <c r="J49" s="18"/>
    </row>
  </sheetData>
  <dataValidations count="1">
    <dataValidation type="list" allowBlank="1" showInputMessage="1" showErrorMessage="1" sqref="J2:J44">
      <formula1>$J$47:$J$49</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27D82E5E-BEEE-4DD0-9274-27B0A894CF5D}">
            <xm:f>NOT(ISERROR(SEARCH($J$47,J2)))</xm:f>
            <xm:f>$J$47</xm:f>
            <x14:dxf>
              <fill>
                <patternFill>
                  <bgColor rgb="FF92D050"/>
                </patternFill>
              </fill>
            </x14:dxf>
          </x14:cfRule>
          <x14:cfRule type="containsText" priority="3" operator="containsText" id="{353B9B6B-991B-4906-97AA-BE4A91A0368C}">
            <xm:f>NOT(ISERROR(SEARCH($J$48,J2)))</xm:f>
            <xm:f>$J$48</xm:f>
            <x14:dxf>
              <fill>
                <patternFill>
                  <bgColor rgb="FFFF0000"/>
                </patternFill>
              </fill>
            </x14:dxf>
          </x14:cfRule>
          <xm:sqref>J2:J44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50"/>
  <sheetViews>
    <sheetView zoomScale="80" zoomScaleNormal="80" workbookViewId="0">
      <pane ySplit="1" topLeftCell="A38"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customWidth="1"/>
    <col min="4" max="4" width="25.5703125" customWidth="1"/>
    <col min="5" max="5" width="16.85546875" customWidth="1"/>
    <col min="6" max="6" width="10.42578125" customWidth="1"/>
    <col min="7" max="8" width="8.7109375" customWidth="1"/>
    <col min="9" max="10" width="9.7109375" customWidth="1"/>
    <col min="11" max="11" width="42" customWidth="1"/>
    <col min="12" max="12" width="76.28515625" customWidth="1"/>
    <col min="13" max="13" width="14.42578125" bestFit="1" customWidth="1"/>
    <col min="14" max="14" width="15.28515625" bestFit="1" customWidth="1"/>
    <col min="256" max="256" width="12.7109375" bestFit="1" customWidth="1"/>
    <col min="257" max="257" width="36.85546875" bestFit="1" customWidth="1"/>
    <col min="258" max="258" width="35" customWidth="1"/>
    <col min="259" max="259" width="25.5703125" customWidth="1"/>
    <col min="260" max="260" width="16.85546875" customWidth="1"/>
    <col min="261" max="261" width="10.42578125" customWidth="1"/>
    <col min="262" max="263" width="8.7109375" customWidth="1"/>
    <col min="264" max="265" width="9.7109375" customWidth="1"/>
    <col min="266" max="266" width="30.28515625" customWidth="1"/>
    <col min="267" max="267" width="42" customWidth="1"/>
    <col min="268" max="268" width="76.28515625" customWidth="1"/>
    <col min="512" max="512" width="12.7109375" bestFit="1" customWidth="1"/>
    <col min="513" max="513" width="36.85546875" bestFit="1" customWidth="1"/>
    <col min="514" max="514" width="35" customWidth="1"/>
    <col min="515" max="515" width="25.5703125" customWidth="1"/>
    <col min="516" max="516" width="16.85546875" customWidth="1"/>
    <col min="517" max="517" width="10.42578125" customWidth="1"/>
    <col min="518" max="519" width="8.7109375" customWidth="1"/>
    <col min="520" max="521" width="9.7109375" customWidth="1"/>
    <col min="522" max="522" width="30.28515625" customWidth="1"/>
    <col min="523" max="523" width="42" customWidth="1"/>
    <col min="524" max="524" width="76.28515625" customWidth="1"/>
    <col min="768" max="768" width="12.7109375" bestFit="1" customWidth="1"/>
    <col min="769" max="769" width="36.85546875" bestFit="1" customWidth="1"/>
    <col min="770" max="770" width="35" customWidth="1"/>
    <col min="771" max="771" width="25.5703125" customWidth="1"/>
    <col min="772" max="772" width="16.85546875" customWidth="1"/>
    <col min="773" max="773" width="10.42578125" customWidth="1"/>
    <col min="774" max="775" width="8.7109375" customWidth="1"/>
    <col min="776" max="777" width="9.7109375" customWidth="1"/>
    <col min="778" max="778" width="30.28515625" customWidth="1"/>
    <col min="779" max="779" width="42" customWidth="1"/>
    <col min="780" max="780" width="76.28515625" customWidth="1"/>
    <col min="1024" max="1024" width="12.7109375" bestFit="1" customWidth="1"/>
    <col min="1025" max="1025" width="36.85546875" bestFit="1" customWidth="1"/>
    <col min="1026" max="1026" width="35" customWidth="1"/>
    <col min="1027" max="1027" width="25.5703125" customWidth="1"/>
    <col min="1028" max="1028" width="16.85546875" customWidth="1"/>
    <col min="1029" max="1029" width="10.42578125" customWidth="1"/>
    <col min="1030" max="1031" width="8.7109375" customWidth="1"/>
    <col min="1032" max="1033" width="9.7109375" customWidth="1"/>
    <col min="1034" max="1034" width="30.28515625" customWidth="1"/>
    <col min="1035" max="1035" width="42" customWidth="1"/>
    <col min="1036" max="1036" width="76.28515625" customWidth="1"/>
    <col min="1280" max="1280" width="12.7109375" bestFit="1" customWidth="1"/>
    <col min="1281" max="1281" width="36.85546875" bestFit="1" customWidth="1"/>
    <col min="1282" max="1282" width="35" customWidth="1"/>
    <col min="1283" max="1283" width="25.5703125" customWidth="1"/>
    <col min="1284" max="1284" width="16.85546875" customWidth="1"/>
    <col min="1285" max="1285" width="10.42578125" customWidth="1"/>
    <col min="1286" max="1287" width="8.7109375" customWidth="1"/>
    <col min="1288" max="1289" width="9.7109375" customWidth="1"/>
    <col min="1290" max="1290" width="30.28515625" customWidth="1"/>
    <col min="1291" max="1291" width="42" customWidth="1"/>
    <col min="1292" max="1292" width="76.28515625" customWidth="1"/>
    <col min="1536" max="1536" width="12.7109375" bestFit="1" customWidth="1"/>
    <col min="1537" max="1537" width="36.85546875" bestFit="1" customWidth="1"/>
    <col min="1538" max="1538" width="35" customWidth="1"/>
    <col min="1539" max="1539" width="25.5703125" customWidth="1"/>
    <col min="1540" max="1540" width="16.85546875" customWidth="1"/>
    <col min="1541" max="1541" width="10.42578125" customWidth="1"/>
    <col min="1542" max="1543" width="8.7109375" customWidth="1"/>
    <col min="1544" max="1545" width="9.7109375" customWidth="1"/>
    <col min="1546" max="1546" width="30.28515625" customWidth="1"/>
    <col min="1547" max="1547" width="42" customWidth="1"/>
    <col min="1548" max="1548" width="76.28515625" customWidth="1"/>
    <col min="1792" max="1792" width="12.7109375" bestFit="1" customWidth="1"/>
    <col min="1793" max="1793" width="36.85546875" bestFit="1" customWidth="1"/>
    <col min="1794" max="1794" width="35" customWidth="1"/>
    <col min="1795" max="1795" width="25.5703125" customWidth="1"/>
    <col min="1796" max="1796" width="16.85546875" customWidth="1"/>
    <col min="1797" max="1797" width="10.42578125" customWidth="1"/>
    <col min="1798" max="1799" width="8.7109375" customWidth="1"/>
    <col min="1800" max="1801" width="9.7109375" customWidth="1"/>
    <col min="1802" max="1802" width="30.28515625" customWidth="1"/>
    <col min="1803" max="1803" width="42" customWidth="1"/>
    <col min="1804" max="1804" width="76.28515625" customWidth="1"/>
    <col min="2048" max="2048" width="12.7109375" bestFit="1" customWidth="1"/>
    <col min="2049" max="2049" width="36.85546875" bestFit="1" customWidth="1"/>
    <col min="2050" max="2050" width="35" customWidth="1"/>
    <col min="2051" max="2051" width="25.5703125" customWidth="1"/>
    <col min="2052" max="2052" width="16.85546875" customWidth="1"/>
    <col min="2053" max="2053" width="10.42578125" customWidth="1"/>
    <col min="2054" max="2055" width="8.7109375" customWidth="1"/>
    <col min="2056" max="2057" width="9.7109375" customWidth="1"/>
    <col min="2058" max="2058" width="30.28515625" customWidth="1"/>
    <col min="2059" max="2059" width="42" customWidth="1"/>
    <col min="2060" max="2060" width="76.28515625" customWidth="1"/>
    <col min="2304" max="2304" width="12.7109375" bestFit="1" customWidth="1"/>
    <col min="2305" max="2305" width="36.85546875" bestFit="1" customWidth="1"/>
    <col min="2306" max="2306" width="35" customWidth="1"/>
    <col min="2307" max="2307" width="25.5703125" customWidth="1"/>
    <col min="2308" max="2308" width="16.85546875" customWidth="1"/>
    <col min="2309" max="2309" width="10.42578125" customWidth="1"/>
    <col min="2310" max="2311" width="8.7109375" customWidth="1"/>
    <col min="2312" max="2313" width="9.7109375" customWidth="1"/>
    <col min="2314" max="2314" width="30.28515625" customWidth="1"/>
    <col min="2315" max="2315" width="42" customWidth="1"/>
    <col min="2316" max="2316" width="76.28515625" customWidth="1"/>
    <col min="2560" max="2560" width="12.7109375" bestFit="1" customWidth="1"/>
    <col min="2561" max="2561" width="36.85546875" bestFit="1" customWidth="1"/>
    <col min="2562" max="2562" width="35" customWidth="1"/>
    <col min="2563" max="2563" width="25.5703125" customWidth="1"/>
    <col min="2564" max="2564" width="16.85546875" customWidth="1"/>
    <col min="2565" max="2565" width="10.42578125" customWidth="1"/>
    <col min="2566" max="2567" width="8.7109375" customWidth="1"/>
    <col min="2568" max="2569" width="9.7109375" customWidth="1"/>
    <col min="2570" max="2570" width="30.28515625" customWidth="1"/>
    <col min="2571" max="2571" width="42" customWidth="1"/>
    <col min="2572" max="2572" width="76.28515625" customWidth="1"/>
    <col min="2816" max="2816" width="12.7109375" bestFit="1" customWidth="1"/>
    <col min="2817" max="2817" width="36.85546875" bestFit="1" customWidth="1"/>
    <col min="2818" max="2818" width="35" customWidth="1"/>
    <col min="2819" max="2819" width="25.5703125" customWidth="1"/>
    <col min="2820" max="2820" width="16.85546875" customWidth="1"/>
    <col min="2821" max="2821" width="10.42578125" customWidth="1"/>
    <col min="2822" max="2823" width="8.7109375" customWidth="1"/>
    <col min="2824" max="2825" width="9.7109375" customWidth="1"/>
    <col min="2826" max="2826" width="30.28515625" customWidth="1"/>
    <col min="2827" max="2827" width="42" customWidth="1"/>
    <col min="2828" max="2828" width="76.28515625" customWidth="1"/>
    <col min="3072" max="3072" width="12.7109375" bestFit="1" customWidth="1"/>
    <col min="3073" max="3073" width="36.85546875" bestFit="1" customWidth="1"/>
    <col min="3074" max="3074" width="35" customWidth="1"/>
    <col min="3075" max="3075" width="25.5703125" customWidth="1"/>
    <col min="3076" max="3076" width="16.85546875" customWidth="1"/>
    <col min="3077" max="3077" width="10.42578125" customWidth="1"/>
    <col min="3078" max="3079" width="8.7109375" customWidth="1"/>
    <col min="3080" max="3081" width="9.7109375" customWidth="1"/>
    <col min="3082" max="3082" width="30.28515625" customWidth="1"/>
    <col min="3083" max="3083" width="42" customWidth="1"/>
    <col min="3084" max="3084" width="76.28515625" customWidth="1"/>
    <col min="3328" max="3328" width="12.7109375" bestFit="1" customWidth="1"/>
    <col min="3329" max="3329" width="36.85546875" bestFit="1" customWidth="1"/>
    <col min="3330" max="3330" width="35" customWidth="1"/>
    <col min="3331" max="3331" width="25.5703125" customWidth="1"/>
    <col min="3332" max="3332" width="16.85546875" customWidth="1"/>
    <col min="3333" max="3333" width="10.42578125" customWidth="1"/>
    <col min="3334" max="3335" width="8.7109375" customWidth="1"/>
    <col min="3336" max="3337" width="9.7109375" customWidth="1"/>
    <col min="3338" max="3338" width="30.28515625" customWidth="1"/>
    <col min="3339" max="3339" width="42" customWidth="1"/>
    <col min="3340" max="3340" width="76.28515625" customWidth="1"/>
    <col min="3584" max="3584" width="12.7109375" bestFit="1" customWidth="1"/>
    <col min="3585" max="3585" width="36.85546875" bestFit="1" customWidth="1"/>
    <col min="3586" max="3586" width="35" customWidth="1"/>
    <col min="3587" max="3587" width="25.5703125" customWidth="1"/>
    <col min="3588" max="3588" width="16.85546875" customWidth="1"/>
    <col min="3589" max="3589" width="10.42578125" customWidth="1"/>
    <col min="3590" max="3591" width="8.7109375" customWidth="1"/>
    <col min="3592" max="3593" width="9.7109375" customWidth="1"/>
    <col min="3594" max="3594" width="30.28515625" customWidth="1"/>
    <col min="3595" max="3595" width="42" customWidth="1"/>
    <col min="3596" max="3596" width="76.28515625" customWidth="1"/>
    <col min="3840" max="3840" width="12.7109375" bestFit="1" customWidth="1"/>
    <col min="3841" max="3841" width="36.85546875" bestFit="1" customWidth="1"/>
    <col min="3842" max="3842" width="35" customWidth="1"/>
    <col min="3843" max="3843" width="25.5703125" customWidth="1"/>
    <col min="3844" max="3844" width="16.85546875" customWidth="1"/>
    <col min="3845" max="3845" width="10.42578125" customWidth="1"/>
    <col min="3846" max="3847" width="8.7109375" customWidth="1"/>
    <col min="3848" max="3849" width="9.7109375" customWidth="1"/>
    <col min="3850" max="3850" width="30.28515625" customWidth="1"/>
    <col min="3851" max="3851" width="42" customWidth="1"/>
    <col min="3852" max="3852" width="76.28515625" customWidth="1"/>
    <col min="4096" max="4096" width="12.7109375" bestFit="1" customWidth="1"/>
    <col min="4097" max="4097" width="36.85546875" bestFit="1" customWidth="1"/>
    <col min="4098" max="4098" width="35" customWidth="1"/>
    <col min="4099" max="4099" width="25.5703125" customWidth="1"/>
    <col min="4100" max="4100" width="16.85546875" customWidth="1"/>
    <col min="4101" max="4101" width="10.42578125" customWidth="1"/>
    <col min="4102" max="4103" width="8.7109375" customWidth="1"/>
    <col min="4104" max="4105" width="9.7109375" customWidth="1"/>
    <col min="4106" max="4106" width="30.28515625" customWidth="1"/>
    <col min="4107" max="4107" width="42" customWidth="1"/>
    <col min="4108" max="4108" width="76.28515625" customWidth="1"/>
    <col min="4352" max="4352" width="12.7109375" bestFit="1" customWidth="1"/>
    <col min="4353" max="4353" width="36.85546875" bestFit="1" customWidth="1"/>
    <col min="4354" max="4354" width="35" customWidth="1"/>
    <col min="4355" max="4355" width="25.5703125" customWidth="1"/>
    <col min="4356" max="4356" width="16.85546875" customWidth="1"/>
    <col min="4357" max="4357" width="10.42578125" customWidth="1"/>
    <col min="4358" max="4359" width="8.7109375" customWidth="1"/>
    <col min="4360" max="4361" width="9.7109375" customWidth="1"/>
    <col min="4362" max="4362" width="30.28515625" customWidth="1"/>
    <col min="4363" max="4363" width="42" customWidth="1"/>
    <col min="4364" max="4364" width="76.28515625" customWidth="1"/>
    <col min="4608" max="4608" width="12.7109375" bestFit="1" customWidth="1"/>
    <col min="4609" max="4609" width="36.85546875" bestFit="1" customWidth="1"/>
    <col min="4610" max="4610" width="35" customWidth="1"/>
    <col min="4611" max="4611" width="25.5703125" customWidth="1"/>
    <col min="4612" max="4612" width="16.85546875" customWidth="1"/>
    <col min="4613" max="4613" width="10.42578125" customWidth="1"/>
    <col min="4614" max="4615" width="8.7109375" customWidth="1"/>
    <col min="4616" max="4617" width="9.7109375" customWidth="1"/>
    <col min="4618" max="4618" width="30.28515625" customWidth="1"/>
    <col min="4619" max="4619" width="42" customWidth="1"/>
    <col min="4620" max="4620" width="76.28515625" customWidth="1"/>
    <col min="4864" max="4864" width="12.7109375" bestFit="1" customWidth="1"/>
    <col min="4865" max="4865" width="36.85546875" bestFit="1" customWidth="1"/>
    <col min="4866" max="4866" width="35" customWidth="1"/>
    <col min="4867" max="4867" width="25.5703125" customWidth="1"/>
    <col min="4868" max="4868" width="16.85546875" customWidth="1"/>
    <col min="4869" max="4869" width="10.42578125" customWidth="1"/>
    <col min="4870" max="4871" width="8.7109375" customWidth="1"/>
    <col min="4872" max="4873" width="9.7109375" customWidth="1"/>
    <col min="4874" max="4874" width="30.28515625" customWidth="1"/>
    <col min="4875" max="4875" width="42" customWidth="1"/>
    <col min="4876" max="4876" width="76.28515625" customWidth="1"/>
    <col min="5120" max="5120" width="12.7109375" bestFit="1" customWidth="1"/>
    <col min="5121" max="5121" width="36.85546875" bestFit="1" customWidth="1"/>
    <col min="5122" max="5122" width="35" customWidth="1"/>
    <col min="5123" max="5123" width="25.5703125" customWidth="1"/>
    <col min="5124" max="5124" width="16.85546875" customWidth="1"/>
    <col min="5125" max="5125" width="10.42578125" customWidth="1"/>
    <col min="5126" max="5127" width="8.7109375" customWidth="1"/>
    <col min="5128" max="5129" width="9.7109375" customWidth="1"/>
    <col min="5130" max="5130" width="30.28515625" customWidth="1"/>
    <col min="5131" max="5131" width="42" customWidth="1"/>
    <col min="5132" max="5132" width="76.28515625" customWidth="1"/>
    <col min="5376" max="5376" width="12.7109375" bestFit="1" customWidth="1"/>
    <col min="5377" max="5377" width="36.85546875" bestFit="1" customWidth="1"/>
    <col min="5378" max="5378" width="35" customWidth="1"/>
    <col min="5379" max="5379" width="25.5703125" customWidth="1"/>
    <col min="5380" max="5380" width="16.85546875" customWidth="1"/>
    <col min="5381" max="5381" width="10.42578125" customWidth="1"/>
    <col min="5382" max="5383" width="8.7109375" customWidth="1"/>
    <col min="5384" max="5385" width="9.7109375" customWidth="1"/>
    <col min="5386" max="5386" width="30.28515625" customWidth="1"/>
    <col min="5387" max="5387" width="42" customWidth="1"/>
    <col min="5388" max="5388" width="76.28515625" customWidth="1"/>
    <col min="5632" max="5632" width="12.7109375" bestFit="1" customWidth="1"/>
    <col min="5633" max="5633" width="36.85546875" bestFit="1" customWidth="1"/>
    <col min="5634" max="5634" width="35" customWidth="1"/>
    <col min="5635" max="5635" width="25.5703125" customWidth="1"/>
    <col min="5636" max="5636" width="16.85546875" customWidth="1"/>
    <col min="5637" max="5637" width="10.42578125" customWidth="1"/>
    <col min="5638" max="5639" width="8.7109375" customWidth="1"/>
    <col min="5640" max="5641" width="9.7109375" customWidth="1"/>
    <col min="5642" max="5642" width="30.28515625" customWidth="1"/>
    <col min="5643" max="5643" width="42" customWidth="1"/>
    <col min="5644" max="5644" width="76.28515625" customWidth="1"/>
    <col min="5888" max="5888" width="12.7109375" bestFit="1" customWidth="1"/>
    <col min="5889" max="5889" width="36.85546875" bestFit="1" customWidth="1"/>
    <col min="5890" max="5890" width="35" customWidth="1"/>
    <col min="5891" max="5891" width="25.5703125" customWidth="1"/>
    <col min="5892" max="5892" width="16.85546875" customWidth="1"/>
    <col min="5893" max="5893" width="10.42578125" customWidth="1"/>
    <col min="5894" max="5895" width="8.7109375" customWidth="1"/>
    <col min="5896" max="5897" width="9.7109375" customWidth="1"/>
    <col min="5898" max="5898" width="30.28515625" customWidth="1"/>
    <col min="5899" max="5899" width="42" customWidth="1"/>
    <col min="5900" max="5900" width="76.28515625" customWidth="1"/>
    <col min="6144" max="6144" width="12.7109375" bestFit="1" customWidth="1"/>
    <col min="6145" max="6145" width="36.85546875" bestFit="1" customWidth="1"/>
    <col min="6146" max="6146" width="35" customWidth="1"/>
    <col min="6147" max="6147" width="25.5703125" customWidth="1"/>
    <col min="6148" max="6148" width="16.85546875" customWidth="1"/>
    <col min="6149" max="6149" width="10.42578125" customWidth="1"/>
    <col min="6150" max="6151" width="8.7109375" customWidth="1"/>
    <col min="6152" max="6153" width="9.7109375" customWidth="1"/>
    <col min="6154" max="6154" width="30.28515625" customWidth="1"/>
    <col min="6155" max="6155" width="42" customWidth="1"/>
    <col min="6156" max="6156" width="76.28515625" customWidth="1"/>
    <col min="6400" max="6400" width="12.7109375" bestFit="1" customWidth="1"/>
    <col min="6401" max="6401" width="36.85546875" bestFit="1" customWidth="1"/>
    <col min="6402" max="6402" width="35" customWidth="1"/>
    <col min="6403" max="6403" width="25.5703125" customWidth="1"/>
    <col min="6404" max="6404" width="16.85546875" customWidth="1"/>
    <col min="6405" max="6405" width="10.42578125" customWidth="1"/>
    <col min="6406" max="6407" width="8.7109375" customWidth="1"/>
    <col min="6408" max="6409" width="9.7109375" customWidth="1"/>
    <col min="6410" max="6410" width="30.28515625" customWidth="1"/>
    <col min="6411" max="6411" width="42" customWidth="1"/>
    <col min="6412" max="6412" width="76.28515625" customWidth="1"/>
    <col min="6656" max="6656" width="12.7109375" bestFit="1" customWidth="1"/>
    <col min="6657" max="6657" width="36.85546875" bestFit="1" customWidth="1"/>
    <col min="6658" max="6658" width="35" customWidth="1"/>
    <col min="6659" max="6659" width="25.5703125" customWidth="1"/>
    <col min="6660" max="6660" width="16.85546875" customWidth="1"/>
    <col min="6661" max="6661" width="10.42578125" customWidth="1"/>
    <col min="6662" max="6663" width="8.7109375" customWidth="1"/>
    <col min="6664" max="6665" width="9.7109375" customWidth="1"/>
    <col min="6666" max="6666" width="30.28515625" customWidth="1"/>
    <col min="6667" max="6667" width="42" customWidth="1"/>
    <col min="6668" max="6668" width="76.28515625" customWidth="1"/>
    <col min="6912" max="6912" width="12.7109375" bestFit="1" customWidth="1"/>
    <col min="6913" max="6913" width="36.85546875" bestFit="1" customWidth="1"/>
    <col min="6914" max="6914" width="35" customWidth="1"/>
    <col min="6915" max="6915" width="25.5703125" customWidth="1"/>
    <col min="6916" max="6916" width="16.85546875" customWidth="1"/>
    <col min="6917" max="6917" width="10.42578125" customWidth="1"/>
    <col min="6918" max="6919" width="8.7109375" customWidth="1"/>
    <col min="6920" max="6921" width="9.7109375" customWidth="1"/>
    <col min="6922" max="6922" width="30.28515625" customWidth="1"/>
    <col min="6923" max="6923" width="42" customWidth="1"/>
    <col min="6924" max="6924" width="76.28515625" customWidth="1"/>
    <col min="7168" max="7168" width="12.7109375" bestFit="1" customWidth="1"/>
    <col min="7169" max="7169" width="36.85546875" bestFit="1" customWidth="1"/>
    <col min="7170" max="7170" width="35" customWidth="1"/>
    <col min="7171" max="7171" width="25.5703125" customWidth="1"/>
    <col min="7172" max="7172" width="16.85546875" customWidth="1"/>
    <col min="7173" max="7173" width="10.42578125" customWidth="1"/>
    <col min="7174" max="7175" width="8.7109375" customWidth="1"/>
    <col min="7176" max="7177" width="9.7109375" customWidth="1"/>
    <col min="7178" max="7178" width="30.28515625" customWidth="1"/>
    <col min="7179" max="7179" width="42" customWidth="1"/>
    <col min="7180" max="7180" width="76.28515625" customWidth="1"/>
    <col min="7424" max="7424" width="12.7109375" bestFit="1" customWidth="1"/>
    <col min="7425" max="7425" width="36.85546875" bestFit="1" customWidth="1"/>
    <col min="7426" max="7426" width="35" customWidth="1"/>
    <col min="7427" max="7427" width="25.5703125" customWidth="1"/>
    <col min="7428" max="7428" width="16.85546875" customWidth="1"/>
    <col min="7429" max="7429" width="10.42578125" customWidth="1"/>
    <col min="7430" max="7431" width="8.7109375" customWidth="1"/>
    <col min="7432" max="7433" width="9.7109375" customWidth="1"/>
    <col min="7434" max="7434" width="30.28515625" customWidth="1"/>
    <col min="7435" max="7435" width="42" customWidth="1"/>
    <col min="7436" max="7436" width="76.28515625" customWidth="1"/>
    <col min="7680" max="7680" width="12.7109375" bestFit="1" customWidth="1"/>
    <col min="7681" max="7681" width="36.85546875" bestFit="1" customWidth="1"/>
    <col min="7682" max="7682" width="35" customWidth="1"/>
    <col min="7683" max="7683" width="25.5703125" customWidth="1"/>
    <col min="7684" max="7684" width="16.85546875" customWidth="1"/>
    <col min="7685" max="7685" width="10.42578125" customWidth="1"/>
    <col min="7686" max="7687" width="8.7109375" customWidth="1"/>
    <col min="7688" max="7689" width="9.7109375" customWidth="1"/>
    <col min="7690" max="7690" width="30.28515625" customWidth="1"/>
    <col min="7691" max="7691" width="42" customWidth="1"/>
    <col min="7692" max="7692" width="76.28515625" customWidth="1"/>
    <col min="7936" max="7936" width="12.7109375" bestFit="1" customWidth="1"/>
    <col min="7937" max="7937" width="36.85546875" bestFit="1" customWidth="1"/>
    <col min="7938" max="7938" width="35" customWidth="1"/>
    <col min="7939" max="7939" width="25.5703125" customWidth="1"/>
    <col min="7940" max="7940" width="16.85546875" customWidth="1"/>
    <col min="7941" max="7941" width="10.42578125" customWidth="1"/>
    <col min="7942" max="7943" width="8.7109375" customWidth="1"/>
    <col min="7944" max="7945" width="9.7109375" customWidth="1"/>
    <col min="7946" max="7946" width="30.28515625" customWidth="1"/>
    <col min="7947" max="7947" width="42" customWidth="1"/>
    <col min="7948" max="7948" width="76.28515625" customWidth="1"/>
    <col min="8192" max="8192" width="12.7109375" bestFit="1" customWidth="1"/>
    <col min="8193" max="8193" width="36.85546875" bestFit="1" customWidth="1"/>
    <col min="8194" max="8194" width="35" customWidth="1"/>
    <col min="8195" max="8195" width="25.5703125" customWidth="1"/>
    <col min="8196" max="8196" width="16.85546875" customWidth="1"/>
    <col min="8197" max="8197" width="10.42578125" customWidth="1"/>
    <col min="8198" max="8199" width="8.7109375" customWidth="1"/>
    <col min="8200" max="8201" width="9.7109375" customWidth="1"/>
    <col min="8202" max="8202" width="30.28515625" customWidth="1"/>
    <col min="8203" max="8203" width="42" customWidth="1"/>
    <col min="8204" max="8204" width="76.28515625" customWidth="1"/>
    <col min="8448" max="8448" width="12.7109375" bestFit="1" customWidth="1"/>
    <col min="8449" max="8449" width="36.85546875" bestFit="1" customWidth="1"/>
    <col min="8450" max="8450" width="35" customWidth="1"/>
    <col min="8451" max="8451" width="25.5703125" customWidth="1"/>
    <col min="8452" max="8452" width="16.85546875" customWidth="1"/>
    <col min="8453" max="8453" width="10.42578125" customWidth="1"/>
    <col min="8454" max="8455" width="8.7109375" customWidth="1"/>
    <col min="8456" max="8457" width="9.7109375" customWidth="1"/>
    <col min="8458" max="8458" width="30.28515625" customWidth="1"/>
    <col min="8459" max="8459" width="42" customWidth="1"/>
    <col min="8460" max="8460" width="76.28515625" customWidth="1"/>
    <col min="8704" max="8704" width="12.7109375" bestFit="1" customWidth="1"/>
    <col min="8705" max="8705" width="36.85546875" bestFit="1" customWidth="1"/>
    <col min="8706" max="8706" width="35" customWidth="1"/>
    <col min="8707" max="8707" width="25.5703125" customWidth="1"/>
    <col min="8708" max="8708" width="16.85546875" customWidth="1"/>
    <col min="8709" max="8709" width="10.42578125" customWidth="1"/>
    <col min="8710" max="8711" width="8.7109375" customWidth="1"/>
    <col min="8712" max="8713" width="9.7109375" customWidth="1"/>
    <col min="8714" max="8714" width="30.28515625" customWidth="1"/>
    <col min="8715" max="8715" width="42" customWidth="1"/>
    <col min="8716" max="8716" width="76.28515625" customWidth="1"/>
    <col min="8960" max="8960" width="12.7109375" bestFit="1" customWidth="1"/>
    <col min="8961" max="8961" width="36.85546875" bestFit="1" customWidth="1"/>
    <col min="8962" max="8962" width="35" customWidth="1"/>
    <col min="8963" max="8963" width="25.5703125" customWidth="1"/>
    <col min="8964" max="8964" width="16.85546875" customWidth="1"/>
    <col min="8965" max="8965" width="10.42578125" customWidth="1"/>
    <col min="8966" max="8967" width="8.7109375" customWidth="1"/>
    <col min="8968" max="8969" width="9.7109375" customWidth="1"/>
    <col min="8970" max="8970" width="30.28515625" customWidth="1"/>
    <col min="8971" max="8971" width="42" customWidth="1"/>
    <col min="8972" max="8972" width="76.28515625" customWidth="1"/>
    <col min="9216" max="9216" width="12.7109375" bestFit="1" customWidth="1"/>
    <col min="9217" max="9217" width="36.85546875" bestFit="1" customWidth="1"/>
    <col min="9218" max="9218" width="35" customWidth="1"/>
    <col min="9219" max="9219" width="25.5703125" customWidth="1"/>
    <col min="9220" max="9220" width="16.85546875" customWidth="1"/>
    <col min="9221" max="9221" width="10.42578125" customWidth="1"/>
    <col min="9222" max="9223" width="8.7109375" customWidth="1"/>
    <col min="9224" max="9225" width="9.7109375" customWidth="1"/>
    <col min="9226" max="9226" width="30.28515625" customWidth="1"/>
    <col min="9227" max="9227" width="42" customWidth="1"/>
    <col min="9228" max="9228" width="76.28515625" customWidth="1"/>
    <col min="9472" max="9472" width="12.7109375" bestFit="1" customWidth="1"/>
    <col min="9473" max="9473" width="36.85546875" bestFit="1" customWidth="1"/>
    <col min="9474" max="9474" width="35" customWidth="1"/>
    <col min="9475" max="9475" width="25.5703125" customWidth="1"/>
    <col min="9476" max="9476" width="16.85546875" customWidth="1"/>
    <col min="9477" max="9477" width="10.42578125" customWidth="1"/>
    <col min="9478" max="9479" width="8.7109375" customWidth="1"/>
    <col min="9480" max="9481" width="9.7109375" customWidth="1"/>
    <col min="9482" max="9482" width="30.28515625" customWidth="1"/>
    <col min="9483" max="9483" width="42" customWidth="1"/>
    <col min="9484" max="9484" width="76.28515625" customWidth="1"/>
    <col min="9728" max="9728" width="12.7109375" bestFit="1" customWidth="1"/>
    <col min="9729" max="9729" width="36.85546875" bestFit="1" customWidth="1"/>
    <col min="9730" max="9730" width="35" customWidth="1"/>
    <col min="9731" max="9731" width="25.5703125" customWidth="1"/>
    <col min="9732" max="9732" width="16.85546875" customWidth="1"/>
    <col min="9733" max="9733" width="10.42578125" customWidth="1"/>
    <col min="9734" max="9735" width="8.7109375" customWidth="1"/>
    <col min="9736" max="9737" width="9.7109375" customWidth="1"/>
    <col min="9738" max="9738" width="30.28515625" customWidth="1"/>
    <col min="9739" max="9739" width="42" customWidth="1"/>
    <col min="9740" max="9740" width="76.28515625" customWidth="1"/>
    <col min="9984" max="9984" width="12.7109375" bestFit="1" customWidth="1"/>
    <col min="9985" max="9985" width="36.85546875" bestFit="1" customWidth="1"/>
    <col min="9986" max="9986" width="35" customWidth="1"/>
    <col min="9987" max="9987" width="25.5703125" customWidth="1"/>
    <col min="9988" max="9988" width="16.85546875" customWidth="1"/>
    <col min="9989" max="9989" width="10.42578125" customWidth="1"/>
    <col min="9990" max="9991" width="8.7109375" customWidth="1"/>
    <col min="9992" max="9993" width="9.7109375" customWidth="1"/>
    <col min="9994" max="9994" width="30.28515625" customWidth="1"/>
    <col min="9995" max="9995" width="42" customWidth="1"/>
    <col min="9996" max="9996" width="76.28515625" customWidth="1"/>
    <col min="10240" max="10240" width="12.7109375" bestFit="1" customWidth="1"/>
    <col min="10241" max="10241" width="36.85546875" bestFit="1" customWidth="1"/>
    <col min="10242" max="10242" width="35" customWidth="1"/>
    <col min="10243" max="10243" width="25.5703125" customWidth="1"/>
    <col min="10244" max="10244" width="16.85546875" customWidth="1"/>
    <col min="10245" max="10245" width="10.42578125" customWidth="1"/>
    <col min="10246" max="10247" width="8.7109375" customWidth="1"/>
    <col min="10248" max="10249" width="9.7109375" customWidth="1"/>
    <col min="10250" max="10250" width="30.28515625" customWidth="1"/>
    <col min="10251" max="10251" width="42" customWidth="1"/>
    <col min="10252" max="10252" width="76.28515625" customWidth="1"/>
    <col min="10496" max="10496" width="12.7109375" bestFit="1" customWidth="1"/>
    <col min="10497" max="10497" width="36.85546875" bestFit="1" customWidth="1"/>
    <col min="10498" max="10498" width="35" customWidth="1"/>
    <col min="10499" max="10499" width="25.5703125" customWidth="1"/>
    <col min="10500" max="10500" width="16.85546875" customWidth="1"/>
    <col min="10501" max="10501" width="10.42578125" customWidth="1"/>
    <col min="10502" max="10503" width="8.7109375" customWidth="1"/>
    <col min="10504" max="10505" width="9.7109375" customWidth="1"/>
    <col min="10506" max="10506" width="30.28515625" customWidth="1"/>
    <col min="10507" max="10507" width="42" customWidth="1"/>
    <col min="10508" max="10508" width="76.28515625" customWidth="1"/>
    <col min="10752" max="10752" width="12.7109375" bestFit="1" customWidth="1"/>
    <col min="10753" max="10753" width="36.85546875" bestFit="1" customWidth="1"/>
    <col min="10754" max="10754" width="35" customWidth="1"/>
    <col min="10755" max="10755" width="25.5703125" customWidth="1"/>
    <col min="10756" max="10756" width="16.85546875" customWidth="1"/>
    <col min="10757" max="10757" width="10.42578125" customWidth="1"/>
    <col min="10758" max="10759" width="8.7109375" customWidth="1"/>
    <col min="10760" max="10761" width="9.7109375" customWidth="1"/>
    <col min="10762" max="10762" width="30.28515625" customWidth="1"/>
    <col min="10763" max="10763" width="42" customWidth="1"/>
    <col min="10764" max="10764" width="76.28515625" customWidth="1"/>
    <col min="11008" max="11008" width="12.7109375" bestFit="1" customWidth="1"/>
    <col min="11009" max="11009" width="36.85546875" bestFit="1" customWidth="1"/>
    <col min="11010" max="11010" width="35" customWidth="1"/>
    <col min="11011" max="11011" width="25.5703125" customWidth="1"/>
    <col min="11012" max="11012" width="16.85546875" customWidth="1"/>
    <col min="11013" max="11013" width="10.42578125" customWidth="1"/>
    <col min="11014" max="11015" width="8.7109375" customWidth="1"/>
    <col min="11016" max="11017" width="9.7109375" customWidth="1"/>
    <col min="11018" max="11018" width="30.28515625" customWidth="1"/>
    <col min="11019" max="11019" width="42" customWidth="1"/>
    <col min="11020" max="11020" width="76.28515625" customWidth="1"/>
    <col min="11264" max="11264" width="12.7109375" bestFit="1" customWidth="1"/>
    <col min="11265" max="11265" width="36.85546875" bestFit="1" customWidth="1"/>
    <col min="11266" max="11266" width="35" customWidth="1"/>
    <col min="11267" max="11267" width="25.5703125" customWidth="1"/>
    <col min="11268" max="11268" width="16.85546875" customWidth="1"/>
    <col min="11269" max="11269" width="10.42578125" customWidth="1"/>
    <col min="11270" max="11271" width="8.7109375" customWidth="1"/>
    <col min="11272" max="11273" width="9.7109375" customWidth="1"/>
    <col min="11274" max="11274" width="30.28515625" customWidth="1"/>
    <col min="11275" max="11275" width="42" customWidth="1"/>
    <col min="11276" max="11276" width="76.28515625" customWidth="1"/>
    <col min="11520" max="11520" width="12.7109375" bestFit="1" customWidth="1"/>
    <col min="11521" max="11521" width="36.85546875" bestFit="1" customWidth="1"/>
    <col min="11522" max="11522" width="35" customWidth="1"/>
    <col min="11523" max="11523" width="25.5703125" customWidth="1"/>
    <col min="11524" max="11524" width="16.85546875" customWidth="1"/>
    <col min="11525" max="11525" width="10.42578125" customWidth="1"/>
    <col min="11526" max="11527" width="8.7109375" customWidth="1"/>
    <col min="11528" max="11529" width="9.7109375" customWidth="1"/>
    <col min="11530" max="11530" width="30.28515625" customWidth="1"/>
    <col min="11531" max="11531" width="42" customWidth="1"/>
    <col min="11532" max="11532" width="76.28515625" customWidth="1"/>
    <col min="11776" max="11776" width="12.7109375" bestFit="1" customWidth="1"/>
    <col min="11777" max="11777" width="36.85546875" bestFit="1" customWidth="1"/>
    <col min="11778" max="11778" width="35" customWidth="1"/>
    <col min="11779" max="11779" width="25.5703125" customWidth="1"/>
    <col min="11780" max="11780" width="16.85546875" customWidth="1"/>
    <col min="11781" max="11781" width="10.42578125" customWidth="1"/>
    <col min="11782" max="11783" width="8.7109375" customWidth="1"/>
    <col min="11784" max="11785" width="9.7109375" customWidth="1"/>
    <col min="11786" max="11786" width="30.28515625" customWidth="1"/>
    <col min="11787" max="11787" width="42" customWidth="1"/>
    <col min="11788" max="11788" width="76.28515625" customWidth="1"/>
    <col min="12032" max="12032" width="12.7109375" bestFit="1" customWidth="1"/>
    <col min="12033" max="12033" width="36.85546875" bestFit="1" customWidth="1"/>
    <col min="12034" max="12034" width="35" customWidth="1"/>
    <col min="12035" max="12035" width="25.5703125" customWidth="1"/>
    <col min="12036" max="12036" width="16.85546875" customWidth="1"/>
    <col min="12037" max="12037" width="10.42578125" customWidth="1"/>
    <col min="12038" max="12039" width="8.7109375" customWidth="1"/>
    <col min="12040" max="12041" width="9.7109375" customWidth="1"/>
    <col min="12042" max="12042" width="30.28515625" customWidth="1"/>
    <col min="12043" max="12043" width="42" customWidth="1"/>
    <col min="12044" max="12044" width="76.28515625" customWidth="1"/>
    <col min="12288" max="12288" width="12.7109375" bestFit="1" customWidth="1"/>
    <col min="12289" max="12289" width="36.85546875" bestFit="1" customWidth="1"/>
    <col min="12290" max="12290" width="35" customWidth="1"/>
    <col min="12291" max="12291" width="25.5703125" customWidth="1"/>
    <col min="12292" max="12292" width="16.85546875" customWidth="1"/>
    <col min="12293" max="12293" width="10.42578125" customWidth="1"/>
    <col min="12294" max="12295" width="8.7109375" customWidth="1"/>
    <col min="12296" max="12297" width="9.7109375" customWidth="1"/>
    <col min="12298" max="12298" width="30.28515625" customWidth="1"/>
    <col min="12299" max="12299" width="42" customWidth="1"/>
    <col min="12300" max="12300" width="76.28515625" customWidth="1"/>
    <col min="12544" max="12544" width="12.7109375" bestFit="1" customWidth="1"/>
    <col min="12545" max="12545" width="36.85546875" bestFit="1" customWidth="1"/>
    <col min="12546" max="12546" width="35" customWidth="1"/>
    <col min="12547" max="12547" width="25.5703125" customWidth="1"/>
    <col min="12548" max="12548" width="16.85546875" customWidth="1"/>
    <col min="12549" max="12549" width="10.42578125" customWidth="1"/>
    <col min="12550" max="12551" width="8.7109375" customWidth="1"/>
    <col min="12552" max="12553" width="9.7109375" customWidth="1"/>
    <col min="12554" max="12554" width="30.28515625" customWidth="1"/>
    <col min="12555" max="12555" width="42" customWidth="1"/>
    <col min="12556" max="12556" width="76.28515625" customWidth="1"/>
    <col min="12800" max="12800" width="12.7109375" bestFit="1" customWidth="1"/>
    <col min="12801" max="12801" width="36.85546875" bestFit="1" customWidth="1"/>
    <col min="12802" max="12802" width="35" customWidth="1"/>
    <col min="12803" max="12803" width="25.5703125" customWidth="1"/>
    <col min="12804" max="12804" width="16.85546875" customWidth="1"/>
    <col min="12805" max="12805" width="10.42578125" customWidth="1"/>
    <col min="12806" max="12807" width="8.7109375" customWidth="1"/>
    <col min="12808" max="12809" width="9.7109375" customWidth="1"/>
    <col min="12810" max="12810" width="30.28515625" customWidth="1"/>
    <col min="12811" max="12811" width="42" customWidth="1"/>
    <col min="12812" max="12812" width="76.28515625" customWidth="1"/>
    <col min="13056" max="13056" width="12.7109375" bestFit="1" customWidth="1"/>
    <col min="13057" max="13057" width="36.85546875" bestFit="1" customWidth="1"/>
    <col min="13058" max="13058" width="35" customWidth="1"/>
    <col min="13059" max="13059" width="25.5703125" customWidth="1"/>
    <col min="13060" max="13060" width="16.85546875" customWidth="1"/>
    <col min="13061" max="13061" width="10.42578125" customWidth="1"/>
    <col min="13062" max="13063" width="8.7109375" customWidth="1"/>
    <col min="13064" max="13065" width="9.7109375" customWidth="1"/>
    <col min="13066" max="13066" width="30.28515625" customWidth="1"/>
    <col min="13067" max="13067" width="42" customWidth="1"/>
    <col min="13068" max="13068" width="76.28515625" customWidth="1"/>
    <col min="13312" max="13312" width="12.7109375" bestFit="1" customWidth="1"/>
    <col min="13313" max="13313" width="36.85546875" bestFit="1" customWidth="1"/>
    <col min="13314" max="13314" width="35" customWidth="1"/>
    <col min="13315" max="13315" width="25.5703125" customWidth="1"/>
    <col min="13316" max="13316" width="16.85546875" customWidth="1"/>
    <col min="13317" max="13317" width="10.42578125" customWidth="1"/>
    <col min="13318" max="13319" width="8.7109375" customWidth="1"/>
    <col min="13320" max="13321" width="9.7109375" customWidth="1"/>
    <col min="13322" max="13322" width="30.28515625" customWidth="1"/>
    <col min="13323" max="13323" width="42" customWidth="1"/>
    <col min="13324" max="13324" width="76.28515625" customWidth="1"/>
    <col min="13568" max="13568" width="12.7109375" bestFit="1" customWidth="1"/>
    <col min="13569" max="13569" width="36.85546875" bestFit="1" customWidth="1"/>
    <col min="13570" max="13570" width="35" customWidth="1"/>
    <col min="13571" max="13571" width="25.5703125" customWidth="1"/>
    <col min="13572" max="13572" width="16.85546875" customWidth="1"/>
    <col min="13573" max="13573" width="10.42578125" customWidth="1"/>
    <col min="13574" max="13575" width="8.7109375" customWidth="1"/>
    <col min="13576" max="13577" width="9.7109375" customWidth="1"/>
    <col min="13578" max="13578" width="30.28515625" customWidth="1"/>
    <col min="13579" max="13579" width="42" customWidth="1"/>
    <col min="13580" max="13580" width="76.28515625" customWidth="1"/>
    <col min="13824" max="13824" width="12.7109375" bestFit="1" customWidth="1"/>
    <col min="13825" max="13825" width="36.85546875" bestFit="1" customWidth="1"/>
    <col min="13826" max="13826" width="35" customWidth="1"/>
    <col min="13827" max="13827" width="25.5703125" customWidth="1"/>
    <col min="13828" max="13828" width="16.85546875" customWidth="1"/>
    <col min="13829" max="13829" width="10.42578125" customWidth="1"/>
    <col min="13830" max="13831" width="8.7109375" customWidth="1"/>
    <col min="13832" max="13833" width="9.7109375" customWidth="1"/>
    <col min="13834" max="13834" width="30.28515625" customWidth="1"/>
    <col min="13835" max="13835" width="42" customWidth="1"/>
    <col min="13836" max="13836" width="76.28515625" customWidth="1"/>
    <col min="14080" max="14080" width="12.7109375" bestFit="1" customWidth="1"/>
    <col min="14081" max="14081" width="36.85546875" bestFit="1" customWidth="1"/>
    <col min="14082" max="14082" width="35" customWidth="1"/>
    <col min="14083" max="14083" width="25.5703125" customWidth="1"/>
    <col min="14084" max="14084" width="16.85546875" customWidth="1"/>
    <col min="14085" max="14085" width="10.42578125" customWidth="1"/>
    <col min="14086" max="14087" width="8.7109375" customWidth="1"/>
    <col min="14088" max="14089" width="9.7109375" customWidth="1"/>
    <col min="14090" max="14090" width="30.28515625" customWidth="1"/>
    <col min="14091" max="14091" width="42" customWidth="1"/>
    <col min="14092" max="14092" width="76.28515625" customWidth="1"/>
    <col min="14336" max="14336" width="12.7109375" bestFit="1" customWidth="1"/>
    <col min="14337" max="14337" width="36.85546875" bestFit="1" customWidth="1"/>
    <col min="14338" max="14338" width="35" customWidth="1"/>
    <col min="14339" max="14339" width="25.5703125" customWidth="1"/>
    <col min="14340" max="14340" width="16.85546875" customWidth="1"/>
    <col min="14341" max="14341" width="10.42578125" customWidth="1"/>
    <col min="14342" max="14343" width="8.7109375" customWidth="1"/>
    <col min="14344" max="14345" width="9.7109375" customWidth="1"/>
    <col min="14346" max="14346" width="30.28515625" customWidth="1"/>
    <col min="14347" max="14347" width="42" customWidth="1"/>
    <col min="14348" max="14348" width="76.28515625" customWidth="1"/>
    <col min="14592" max="14592" width="12.7109375" bestFit="1" customWidth="1"/>
    <col min="14593" max="14593" width="36.85546875" bestFit="1" customWidth="1"/>
    <col min="14594" max="14594" width="35" customWidth="1"/>
    <col min="14595" max="14595" width="25.5703125" customWidth="1"/>
    <col min="14596" max="14596" width="16.85546875" customWidth="1"/>
    <col min="14597" max="14597" width="10.42578125" customWidth="1"/>
    <col min="14598" max="14599" width="8.7109375" customWidth="1"/>
    <col min="14600" max="14601" width="9.7109375" customWidth="1"/>
    <col min="14602" max="14602" width="30.28515625" customWidth="1"/>
    <col min="14603" max="14603" width="42" customWidth="1"/>
    <col min="14604" max="14604" width="76.28515625" customWidth="1"/>
    <col min="14848" max="14848" width="12.7109375" bestFit="1" customWidth="1"/>
    <col min="14849" max="14849" width="36.85546875" bestFit="1" customWidth="1"/>
    <col min="14850" max="14850" width="35" customWidth="1"/>
    <col min="14851" max="14851" width="25.5703125" customWidth="1"/>
    <col min="14852" max="14852" width="16.85546875" customWidth="1"/>
    <col min="14853" max="14853" width="10.42578125" customWidth="1"/>
    <col min="14854" max="14855" width="8.7109375" customWidth="1"/>
    <col min="14856" max="14857" width="9.7109375" customWidth="1"/>
    <col min="14858" max="14858" width="30.28515625" customWidth="1"/>
    <col min="14859" max="14859" width="42" customWidth="1"/>
    <col min="14860" max="14860" width="76.28515625" customWidth="1"/>
    <col min="15104" max="15104" width="12.7109375" bestFit="1" customWidth="1"/>
    <col min="15105" max="15105" width="36.85546875" bestFit="1" customWidth="1"/>
    <col min="15106" max="15106" width="35" customWidth="1"/>
    <col min="15107" max="15107" width="25.5703125" customWidth="1"/>
    <col min="15108" max="15108" width="16.85546875" customWidth="1"/>
    <col min="15109" max="15109" width="10.42578125" customWidth="1"/>
    <col min="15110" max="15111" width="8.7109375" customWidth="1"/>
    <col min="15112" max="15113" width="9.7109375" customWidth="1"/>
    <col min="15114" max="15114" width="30.28515625" customWidth="1"/>
    <col min="15115" max="15115" width="42" customWidth="1"/>
    <col min="15116" max="15116" width="76.28515625" customWidth="1"/>
    <col min="15360" max="15360" width="12.7109375" bestFit="1" customWidth="1"/>
    <col min="15361" max="15361" width="36.85546875" bestFit="1" customWidth="1"/>
    <col min="15362" max="15362" width="35" customWidth="1"/>
    <col min="15363" max="15363" width="25.5703125" customWidth="1"/>
    <col min="15364" max="15364" width="16.85546875" customWidth="1"/>
    <col min="15365" max="15365" width="10.42578125" customWidth="1"/>
    <col min="15366" max="15367" width="8.7109375" customWidth="1"/>
    <col min="15368" max="15369" width="9.7109375" customWidth="1"/>
    <col min="15370" max="15370" width="30.28515625" customWidth="1"/>
    <col min="15371" max="15371" width="42" customWidth="1"/>
    <col min="15372" max="15372" width="76.28515625" customWidth="1"/>
    <col min="15616" max="15616" width="12.7109375" bestFit="1" customWidth="1"/>
    <col min="15617" max="15617" width="36.85546875" bestFit="1" customWidth="1"/>
    <col min="15618" max="15618" width="35" customWidth="1"/>
    <col min="15619" max="15619" width="25.5703125" customWidth="1"/>
    <col min="15620" max="15620" width="16.85546875" customWidth="1"/>
    <col min="15621" max="15621" width="10.42578125" customWidth="1"/>
    <col min="15622" max="15623" width="8.7109375" customWidth="1"/>
    <col min="15624" max="15625" width="9.7109375" customWidth="1"/>
    <col min="15626" max="15626" width="30.28515625" customWidth="1"/>
    <col min="15627" max="15627" width="42" customWidth="1"/>
    <col min="15628" max="15628" width="76.28515625" customWidth="1"/>
    <col min="15872" max="15872" width="12.7109375" bestFit="1" customWidth="1"/>
    <col min="15873" max="15873" width="36.85546875" bestFit="1" customWidth="1"/>
    <col min="15874" max="15874" width="35" customWidth="1"/>
    <col min="15875" max="15875" width="25.5703125" customWidth="1"/>
    <col min="15876" max="15876" width="16.85546875" customWidth="1"/>
    <col min="15877" max="15877" width="10.42578125" customWidth="1"/>
    <col min="15878" max="15879" width="8.7109375" customWidth="1"/>
    <col min="15880" max="15881" width="9.7109375" customWidth="1"/>
    <col min="15882" max="15882" width="30.28515625" customWidth="1"/>
    <col min="15883" max="15883" width="42" customWidth="1"/>
    <col min="15884" max="15884" width="76.28515625" customWidth="1"/>
    <col min="16128" max="16128" width="12.7109375" bestFit="1" customWidth="1"/>
    <col min="16129" max="16129" width="36.85546875" bestFit="1" customWidth="1"/>
    <col min="16130" max="16130" width="35" customWidth="1"/>
    <col min="16131" max="16131" width="25.5703125" customWidth="1"/>
    <col min="16132" max="16132" width="16.85546875" customWidth="1"/>
    <col min="16133" max="16133" width="10.42578125" customWidth="1"/>
    <col min="16134" max="16135" width="8.7109375" customWidth="1"/>
    <col min="16136" max="16137" width="9.7109375" customWidth="1"/>
    <col min="16138" max="16138" width="30.28515625" customWidth="1"/>
    <col min="16139" max="16139" width="42" customWidth="1"/>
    <col min="16140" max="16140" width="76.28515625" customWidth="1"/>
  </cols>
  <sheetData>
    <row r="1" spans="1:14" x14ac:dyDescent="0.25">
      <c r="A1" s="1" t="s">
        <v>0</v>
      </c>
      <c r="B1" s="1" t="s">
        <v>44</v>
      </c>
      <c r="C1" s="1" t="s">
        <v>45</v>
      </c>
      <c r="D1" s="1" t="s">
        <v>46</v>
      </c>
      <c r="E1" s="1" t="s">
        <v>180</v>
      </c>
      <c r="F1" s="1" t="s">
        <v>50</v>
      </c>
      <c r="G1" s="2" t="s">
        <v>52</v>
      </c>
      <c r="H1" s="2" t="s">
        <v>53</v>
      </c>
      <c r="I1" s="2" t="s">
        <v>54</v>
      </c>
      <c r="J1" s="2"/>
      <c r="K1" s="2" t="s">
        <v>182</v>
      </c>
      <c r="L1" s="2" t="s">
        <v>183</v>
      </c>
      <c r="M1" s="2" t="s">
        <v>1402</v>
      </c>
      <c r="N1" s="2" t="s">
        <v>1401</v>
      </c>
    </row>
    <row r="2" spans="1:14" ht="105.75" customHeight="1" x14ac:dyDescent="0.25">
      <c r="A2" s="3" t="s">
        <v>1</v>
      </c>
      <c r="B2" s="4" t="s">
        <v>47</v>
      </c>
      <c r="C2" s="4" t="s">
        <v>48</v>
      </c>
      <c r="D2" s="5" t="s">
        <v>49</v>
      </c>
      <c r="E2" s="5" t="s">
        <v>49</v>
      </c>
      <c r="F2" s="5" t="s">
        <v>51</v>
      </c>
      <c r="G2" s="5">
        <v>486899.83</v>
      </c>
      <c r="H2" s="5">
        <v>289698</v>
      </c>
      <c r="I2" s="5">
        <v>0.37925599999999998</v>
      </c>
      <c r="J2" s="5">
        <v>19</v>
      </c>
      <c r="K2" s="27" t="s">
        <v>184</v>
      </c>
      <c r="L2" s="28" t="s">
        <v>235</v>
      </c>
      <c r="M2" s="14" t="s">
        <v>360</v>
      </c>
      <c r="N2" s="14"/>
    </row>
    <row r="3" spans="1:14" ht="120" x14ac:dyDescent="0.25">
      <c r="A3" s="3" t="s">
        <v>2</v>
      </c>
      <c r="B3" s="4" t="s">
        <v>55</v>
      </c>
      <c r="C3" s="4" t="s">
        <v>56</v>
      </c>
      <c r="D3" s="5" t="s">
        <v>49</v>
      </c>
      <c r="E3" s="5" t="s">
        <v>49</v>
      </c>
      <c r="F3" s="5" t="s">
        <v>57</v>
      </c>
      <c r="G3" s="5">
        <v>487568.06</v>
      </c>
      <c r="H3" s="5">
        <v>290137.73</v>
      </c>
      <c r="I3" s="5">
        <v>0.28341300000000003</v>
      </c>
      <c r="J3" s="5">
        <v>14</v>
      </c>
      <c r="K3" s="29" t="s">
        <v>186</v>
      </c>
      <c r="L3" s="28" t="s">
        <v>236</v>
      </c>
      <c r="M3" s="155" t="s">
        <v>360</v>
      </c>
      <c r="N3" s="14"/>
    </row>
    <row r="4" spans="1:14" ht="30" x14ac:dyDescent="0.25">
      <c r="A4" s="3" t="s">
        <v>3</v>
      </c>
      <c r="B4" s="4" t="s">
        <v>58</v>
      </c>
      <c r="C4" s="4" t="s">
        <v>59</v>
      </c>
      <c r="D4" s="5" t="s">
        <v>49</v>
      </c>
      <c r="E4" s="5" t="s">
        <v>49</v>
      </c>
      <c r="F4" s="5" t="s">
        <v>60</v>
      </c>
      <c r="G4" s="5">
        <v>489672.02</v>
      </c>
      <c r="H4" s="5">
        <v>288671.46999999997</v>
      </c>
      <c r="I4" s="5">
        <v>0.252413</v>
      </c>
      <c r="J4" s="5">
        <v>15</v>
      </c>
      <c r="K4" s="30" t="s">
        <v>187</v>
      </c>
      <c r="L4" s="28" t="s">
        <v>237</v>
      </c>
      <c r="M4" s="14"/>
      <c r="N4" s="14"/>
    </row>
    <row r="5" spans="1:14" ht="75" x14ac:dyDescent="0.25">
      <c r="A5" s="3" t="s">
        <v>4</v>
      </c>
      <c r="B5" s="4" t="s">
        <v>61</v>
      </c>
      <c r="C5" s="4"/>
      <c r="D5" s="5" t="s">
        <v>49</v>
      </c>
      <c r="E5" s="5" t="s">
        <v>49</v>
      </c>
      <c r="F5" s="5" t="s">
        <v>62</v>
      </c>
      <c r="G5" s="5">
        <v>487035.92</v>
      </c>
      <c r="H5" s="5">
        <v>287221.71000000002</v>
      </c>
      <c r="I5" s="5">
        <v>0.41953200000000002</v>
      </c>
      <c r="J5" s="5">
        <v>20</v>
      </c>
      <c r="K5" s="29" t="s">
        <v>186</v>
      </c>
      <c r="L5" s="28" t="s">
        <v>238</v>
      </c>
      <c r="M5" s="155" t="s">
        <v>360</v>
      </c>
      <c r="N5" s="14"/>
    </row>
    <row r="6" spans="1:14" ht="90" customHeight="1" x14ac:dyDescent="0.25">
      <c r="A6" s="3" t="s">
        <v>5</v>
      </c>
      <c r="B6" s="4" t="s">
        <v>63</v>
      </c>
      <c r="C6" s="4" t="s">
        <v>64</v>
      </c>
      <c r="D6" s="5" t="s">
        <v>49</v>
      </c>
      <c r="E6" s="5" t="s">
        <v>49</v>
      </c>
      <c r="F6" s="5" t="s">
        <v>72</v>
      </c>
      <c r="G6" s="5">
        <v>487593.33</v>
      </c>
      <c r="H6" s="5">
        <v>288119.28999999998</v>
      </c>
      <c r="I6" s="5">
        <v>0.612904</v>
      </c>
      <c r="J6" s="5">
        <v>33</v>
      </c>
      <c r="K6" s="29" t="s">
        <v>186</v>
      </c>
      <c r="L6" s="28" t="s">
        <v>239</v>
      </c>
      <c r="M6" s="14"/>
      <c r="N6" s="14"/>
    </row>
    <row r="7" spans="1:14" ht="75" x14ac:dyDescent="0.25">
      <c r="A7" s="3" t="s">
        <v>6</v>
      </c>
      <c r="B7" s="4" t="s">
        <v>65</v>
      </c>
      <c r="C7" s="4"/>
      <c r="D7" s="5" t="s">
        <v>49</v>
      </c>
      <c r="E7" s="5" t="s">
        <v>49</v>
      </c>
      <c r="F7" s="5" t="s">
        <v>73</v>
      </c>
      <c r="G7" s="5">
        <v>486184.14</v>
      </c>
      <c r="H7" s="5">
        <v>287701.28999999998</v>
      </c>
      <c r="I7" s="5">
        <v>2.1105100000000001</v>
      </c>
      <c r="J7" s="5">
        <v>55</v>
      </c>
      <c r="K7" s="27" t="s">
        <v>184</v>
      </c>
      <c r="L7" s="28" t="s">
        <v>240</v>
      </c>
      <c r="M7" s="155" t="s">
        <v>360</v>
      </c>
      <c r="N7" s="155" t="s">
        <v>360</v>
      </c>
    </row>
    <row r="8" spans="1:14" ht="90" x14ac:dyDescent="0.25">
      <c r="A8" s="3" t="s">
        <v>7</v>
      </c>
      <c r="B8" s="4" t="s">
        <v>66</v>
      </c>
      <c r="C8" s="4" t="s">
        <v>67</v>
      </c>
      <c r="D8" s="5" t="s">
        <v>49</v>
      </c>
      <c r="E8" s="5" t="s">
        <v>49</v>
      </c>
      <c r="F8" s="5" t="s">
        <v>74</v>
      </c>
      <c r="G8" s="5">
        <v>489243.38</v>
      </c>
      <c r="H8" s="5">
        <v>288612.34000000003</v>
      </c>
      <c r="I8" s="5">
        <v>0.80570299999999995</v>
      </c>
      <c r="J8" s="5">
        <v>53</v>
      </c>
      <c r="K8" s="29" t="s">
        <v>186</v>
      </c>
      <c r="L8" s="28" t="s">
        <v>241</v>
      </c>
      <c r="M8" s="155" t="s">
        <v>360</v>
      </c>
      <c r="N8" s="14"/>
    </row>
    <row r="9" spans="1:14" ht="45" x14ac:dyDescent="0.25">
      <c r="A9" s="3" t="s">
        <v>8</v>
      </c>
      <c r="B9" s="4" t="s">
        <v>68</v>
      </c>
      <c r="C9" s="4"/>
      <c r="D9" s="5" t="s">
        <v>49</v>
      </c>
      <c r="E9" s="5" t="s">
        <v>49</v>
      </c>
      <c r="F9" s="5" t="s">
        <v>75</v>
      </c>
      <c r="G9" s="5">
        <v>486311.62</v>
      </c>
      <c r="H9" s="5">
        <v>288536.61</v>
      </c>
      <c r="I9" s="5">
        <v>3.9948100000000002</v>
      </c>
      <c r="J9" s="5">
        <v>150</v>
      </c>
      <c r="K9" s="27" t="s">
        <v>184</v>
      </c>
      <c r="L9" s="28" t="s">
        <v>242</v>
      </c>
      <c r="M9" s="155" t="s">
        <v>360</v>
      </c>
      <c r="N9" s="155" t="s">
        <v>360</v>
      </c>
    </row>
    <row r="10" spans="1:14" ht="30" x14ac:dyDescent="0.25">
      <c r="A10" s="3" t="s">
        <v>9</v>
      </c>
      <c r="B10" s="4" t="s">
        <v>69</v>
      </c>
      <c r="C10" s="4"/>
      <c r="D10" s="5" t="s">
        <v>49</v>
      </c>
      <c r="E10" s="5" t="s">
        <v>49</v>
      </c>
      <c r="F10" s="5" t="s">
        <v>76</v>
      </c>
      <c r="G10" s="5">
        <v>488000.75</v>
      </c>
      <c r="H10" s="5">
        <v>288724.53000000003</v>
      </c>
      <c r="I10" s="5">
        <v>0.70128599999999996</v>
      </c>
      <c r="J10" s="5">
        <v>53</v>
      </c>
      <c r="K10" s="31" t="s">
        <v>185</v>
      </c>
      <c r="L10" s="28" t="s">
        <v>243</v>
      </c>
      <c r="M10" s="155" t="s">
        <v>360</v>
      </c>
      <c r="N10" s="14"/>
    </row>
    <row r="11" spans="1:14" ht="60" x14ac:dyDescent="0.25">
      <c r="A11" s="3" t="s">
        <v>10</v>
      </c>
      <c r="B11" s="4" t="s">
        <v>70</v>
      </c>
      <c r="C11" s="4"/>
      <c r="D11" s="5" t="s">
        <v>49</v>
      </c>
      <c r="E11" s="5" t="s">
        <v>49</v>
      </c>
      <c r="F11" s="5" t="s">
        <v>77</v>
      </c>
      <c r="G11" s="5">
        <v>486108.26</v>
      </c>
      <c r="H11" s="5">
        <v>287407.74</v>
      </c>
      <c r="I11" s="5">
        <v>1.6654899999999999</v>
      </c>
      <c r="J11" s="5">
        <v>53</v>
      </c>
      <c r="K11" s="27" t="s">
        <v>184</v>
      </c>
      <c r="L11" s="28" t="s">
        <v>244</v>
      </c>
      <c r="M11" s="155" t="s">
        <v>360</v>
      </c>
      <c r="N11" s="155" t="s">
        <v>360</v>
      </c>
    </row>
    <row r="12" spans="1:14" ht="90" x14ac:dyDescent="0.25">
      <c r="A12" s="3" t="s">
        <v>11</v>
      </c>
      <c r="B12" s="4" t="s">
        <v>71</v>
      </c>
      <c r="C12" s="4"/>
      <c r="D12" s="5" t="s">
        <v>49</v>
      </c>
      <c r="E12" s="5" t="s">
        <v>49</v>
      </c>
      <c r="F12" s="5" t="s">
        <v>78</v>
      </c>
      <c r="G12" s="5">
        <v>489374.37</v>
      </c>
      <c r="H12" s="5">
        <v>290154.49</v>
      </c>
      <c r="I12" s="5">
        <v>9.7194800000000008</v>
      </c>
      <c r="J12" s="5">
        <v>292</v>
      </c>
      <c r="K12" s="29" t="s">
        <v>186</v>
      </c>
      <c r="L12" s="28" t="s">
        <v>245</v>
      </c>
      <c r="M12" s="14"/>
      <c r="N12" s="14"/>
    </row>
    <row r="13" spans="1:14" ht="75" x14ac:dyDescent="0.25">
      <c r="A13" s="6" t="s">
        <v>12</v>
      </c>
      <c r="B13" s="4" t="s">
        <v>79</v>
      </c>
      <c r="C13" s="4" t="s">
        <v>80</v>
      </c>
      <c r="D13" s="5" t="s">
        <v>81</v>
      </c>
      <c r="E13" s="5" t="s">
        <v>81</v>
      </c>
      <c r="F13" s="5" t="s">
        <v>84</v>
      </c>
      <c r="G13" s="5">
        <v>487396.51</v>
      </c>
      <c r="H13" s="5">
        <v>280288.78000000003</v>
      </c>
      <c r="I13" s="5">
        <v>0.42795100000000003</v>
      </c>
      <c r="J13" s="5">
        <v>19</v>
      </c>
      <c r="K13" s="27" t="s">
        <v>184</v>
      </c>
      <c r="L13" s="28" t="s">
        <v>246</v>
      </c>
      <c r="M13" s="155" t="s">
        <v>360</v>
      </c>
      <c r="N13" s="14"/>
    </row>
    <row r="14" spans="1:14" ht="135" x14ac:dyDescent="0.25">
      <c r="A14" s="6" t="s">
        <v>13</v>
      </c>
      <c r="B14" s="4" t="s">
        <v>82</v>
      </c>
      <c r="C14" s="4" t="s">
        <v>83</v>
      </c>
      <c r="D14" s="5" t="s">
        <v>81</v>
      </c>
      <c r="E14" s="5" t="s">
        <v>81</v>
      </c>
      <c r="F14" s="5" t="s">
        <v>85</v>
      </c>
      <c r="G14" s="5">
        <v>486593.37</v>
      </c>
      <c r="H14" s="5">
        <v>279982.45</v>
      </c>
      <c r="I14" s="5">
        <v>1.6230199999999999</v>
      </c>
      <c r="J14" s="5">
        <v>88</v>
      </c>
      <c r="K14" s="29" t="s">
        <v>186</v>
      </c>
      <c r="L14" s="28" t="s">
        <v>247</v>
      </c>
      <c r="M14" s="155" t="s">
        <v>360</v>
      </c>
      <c r="N14" s="14"/>
    </row>
    <row r="15" spans="1:14" ht="60" x14ac:dyDescent="0.25">
      <c r="A15" s="6" t="s">
        <v>14</v>
      </c>
      <c r="B15" s="4" t="s">
        <v>86</v>
      </c>
      <c r="C15" s="4" t="s">
        <v>87</v>
      </c>
      <c r="D15" s="5" t="s">
        <v>88</v>
      </c>
      <c r="E15" s="5" t="s">
        <v>81</v>
      </c>
      <c r="F15" s="5" t="s">
        <v>89</v>
      </c>
      <c r="G15" s="5">
        <v>481629.76</v>
      </c>
      <c r="H15" s="5">
        <v>281514.83</v>
      </c>
      <c r="I15" s="5">
        <v>1.6044499999999999</v>
      </c>
      <c r="J15" s="5">
        <v>87</v>
      </c>
      <c r="K15" s="27" t="s">
        <v>184</v>
      </c>
      <c r="L15" s="32" t="s">
        <v>248</v>
      </c>
      <c r="M15" s="155" t="s">
        <v>360</v>
      </c>
      <c r="N15" s="155" t="s">
        <v>360</v>
      </c>
    </row>
    <row r="16" spans="1:14" ht="60" x14ac:dyDescent="0.25">
      <c r="A16" s="6" t="s">
        <v>15</v>
      </c>
      <c r="B16" s="4" t="s">
        <v>90</v>
      </c>
      <c r="C16" s="4" t="s">
        <v>91</v>
      </c>
      <c r="D16" s="5" t="s">
        <v>92</v>
      </c>
      <c r="E16" s="5" t="s">
        <v>81</v>
      </c>
      <c r="F16" s="5" t="s">
        <v>93</v>
      </c>
      <c r="G16" s="5">
        <v>480442.17</v>
      </c>
      <c r="H16" s="5">
        <v>288146.62</v>
      </c>
      <c r="I16" s="5">
        <v>1.6927700000000001</v>
      </c>
      <c r="J16" s="5">
        <v>41</v>
      </c>
      <c r="K16" s="29" t="s">
        <v>186</v>
      </c>
      <c r="L16" s="28" t="s">
        <v>249</v>
      </c>
      <c r="M16" s="14"/>
      <c r="N16" s="14"/>
    </row>
    <row r="17" spans="1:14" ht="90" x14ac:dyDescent="0.25">
      <c r="A17" s="6" t="s">
        <v>16</v>
      </c>
      <c r="B17" s="4" t="s">
        <v>1535</v>
      </c>
      <c r="C17" s="4" t="s">
        <v>95</v>
      </c>
      <c r="D17" s="5" t="s">
        <v>96</v>
      </c>
      <c r="E17" s="5" t="s">
        <v>81</v>
      </c>
      <c r="F17" s="5" t="s">
        <v>97</v>
      </c>
      <c r="G17" s="5">
        <v>481326.27</v>
      </c>
      <c r="H17" s="5">
        <v>282839.21999999997</v>
      </c>
      <c r="I17" s="5">
        <v>3.4181400000000002</v>
      </c>
      <c r="J17" s="5">
        <v>128</v>
      </c>
      <c r="K17" s="29" t="s">
        <v>186</v>
      </c>
      <c r="L17" s="28" t="s">
        <v>250</v>
      </c>
      <c r="M17" s="155" t="s">
        <v>360</v>
      </c>
      <c r="N17" s="14"/>
    </row>
    <row r="18" spans="1:14" ht="135" customHeight="1" x14ac:dyDescent="0.25">
      <c r="A18" s="6" t="s">
        <v>17</v>
      </c>
      <c r="B18" s="4" t="s">
        <v>1536</v>
      </c>
      <c r="C18" s="4"/>
      <c r="D18" s="5" t="s">
        <v>99</v>
      </c>
      <c r="E18" s="5" t="s">
        <v>81</v>
      </c>
      <c r="F18" s="5" t="s">
        <v>100</v>
      </c>
      <c r="G18" s="5">
        <v>489519.82</v>
      </c>
      <c r="H18" s="5">
        <v>273939.83</v>
      </c>
      <c r="I18" s="5">
        <v>1.1938899999999999</v>
      </c>
      <c r="J18" s="5">
        <v>100</v>
      </c>
      <c r="K18" s="29" t="s">
        <v>186</v>
      </c>
      <c r="L18" s="28" t="s">
        <v>251</v>
      </c>
      <c r="M18" s="155" t="s">
        <v>360</v>
      </c>
      <c r="N18" s="155" t="s">
        <v>360</v>
      </c>
    </row>
    <row r="19" spans="1:14" ht="60" x14ac:dyDescent="0.25">
      <c r="A19" s="7" t="s">
        <v>18</v>
      </c>
      <c r="B19" s="8" t="s">
        <v>101</v>
      </c>
      <c r="C19" s="8" t="s">
        <v>102</v>
      </c>
      <c r="D19" s="9" t="s">
        <v>88</v>
      </c>
      <c r="E19" s="5" t="s">
        <v>81</v>
      </c>
      <c r="F19" s="9" t="s">
        <v>104</v>
      </c>
      <c r="G19" s="9">
        <v>481657.55</v>
      </c>
      <c r="H19" s="9">
        <v>281572.78999999998</v>
      </c>
      <c r="I19" s="9">
        <v>0.39340000000000003</v>
      </c>
      <c r="J19" s="9"/>
      <c r="K19" s="27" t="s">
        <v>184</v>
      </c>
      <c r="L19" s="28" t="s">
        <v>252</v>
      </c>
      <c r="M19" s="155" t="s">
        <v>360</v>
      </c>
      <c r="N19" s="14"/>
    </row>
    <row r="20" spans="1:14" ht="90" x14ac:dyDescent="0.25">
      <c r="A20" s="7" t="s">
        <v>19</v>
      </c>
      <c r="B20" s="139" t="s">
        <v>1278</v>
      </c>
      <c r="C20" s="20" t="s">
        <v>1279</v>
      </c>
      <c r="D20" s="11" t="s">
        <v>103</v>
      </c>
      <c r="E20" s="5" t="s">
        <v>81</v>
      </c>
      <c r="F20" s="11" t="s">
        <v>105</v>
      </c>
      <c r="G20" s="11">
        <v>486346.69</v>
      </c>
      <c r="H20" s="11">
        <v>278328.44</v>
      </c>
      <c r="I20" s="11">
        <v>0.35975200000000002</v>
      </c>
      <c r="J20" s="11"/>
      <c r="K20" s="31" t="s">
        <v>185</v>
      </c>
      <c r="L20" s="28" t="s">
        <v>253</v>
      </c>
      <c r="M20" s="155" t="s">
        <v>360</v>
      </c>
      <c r="N20" s="155" t="s">
        <v>360</v>
      </c>
    </row>
    <row r="21" spans="1:14" ht="105" x14ac:dyDescent="0.25">
      <c r="A21" s="7" t="s">
        <v>20</v>
      </c>
      <c r="B21" s="139" t="s">
        <v>1276</v>
      </c>
      <c r="C21" s="20" t="s">
        <v>1277</v>
      </c>
      <c r="D21" s="11" t="s">
        <v>103</v>
      </c>
      <c r="E21" s="5" t="s">
        <v>81</v>
      </c>
      <c r="F21" s="11" t="s">
        <v>108</v>
      </c>
      <c r="G21" s="11">
        <v>486299.13</v>
      </c>
      <c r="H21" s="11">
        <v>278720.7</v>
      </c>
      <c r="I21" s="11">
        <v>1.3367899999999999</v>
      </c>
      <c r="J21" s="11"/>
      <c r="K21" s="31" t="s">
        <v>185</v>
      </c>
      <c r="L21" s="28" t="s">
        <v>254</v>
      </c>
      <c r="M21" s="155" t="s">
        <v>360</v>
      </c>
      <c r="N21" s="155" t="s">
        <v>360</v>
      </c>
    </row>
    <row r="22" spans="1:14" ht="100.5" customHeight="1" x14ac:dyDescent="0.25">
      <c r="A22" s="7" t="s">
        <v>21</v>
      </c>
      <c r="B22" s="10" t="s">
        <v>106</v>
      </c>
      <c r="C22" s="10" t="s">
        <v>83</v>
      </c>
      <c r="D22" s="10" t="s">
        <v>107</v>
      </c>
      <c r="E22" s="5" t="s">
        <v>81</v>
      </c>
      <c r="F22" s="10" t="s">
        <v>109</v>
      </c>
      <c r="G22" s="10">
        <v>486328.68</v>
      </c>
      <c r="H22" s="10">
        <v>280418.86</v>
      </c>
      <c r="I22" s="10">
        <v>0.44078000000000001</v>
      </c>
      <c r="J22" s="10"/>
      <c r="K22" s="29" t="s">
        <v>186</v>
      </c>
      <c r="L22" s="28" t="s">
        <v>255</v>
      </c>
      <c r="M22" s="155" t="s">
        <v>360</v>
      </c>
      <c r="N22" s="14"/>
    </row>
    <row r="23" spans="1:14" ht="90" x14ac:dyDescent="0.25">
      <c r="A23" s="7" t="s">
        <v>22</v>
      </c>
      <c r="B23" s="139" t="s">
        <v>1537</v>
      </c>
      <c r="C23" s="20" t="s">
        <v>138</v>
      </c>
      <c r="D23" s="11" t="s">
        <v>103</v>
      </c>
      <c r="E23" s="5" t="s">
        <v>81</v>
      </c>
      <c r="F23" s="11" t="s">
        <v>110</v>
      </c>
      <c r="G23" s="11">
        <v>486520.71</v>
      </c>
      <c r="H23" s="11">
        <v>278325.53999999998</v>
      </c>
      <c r="I23" s="11">
        <v>0.52382700000000004</v>
      </c>
      <c r="J23" s="11"/>
      <c r="K23" s="29" t="s">
        <v>186</v>
      </c>
      <c r="L23" s="28" t="s">
        <v>256</v>
      </c>
      <c r="M23" s="155" t="s">
        <v>360</v>
      </c>
      <c r="N23" s="155" t="s">
        <v>360</v>
      </c>
    </row>
    <row r="24" spans="1:14" ht="28.5" customHeight="1" x14ac:dyDescent="0.25">
      <c r="A24" s="7" t="s">
        <v>23</v>
      </c>
      <c r="B24" s="8" t="s">
        <v>111</v>
      </c>
      <c r="C24" s="8" t="s">
        <v>112</v>
      </c>
      <c r="D24" s="11" t="s">
        <v>113</v>
      </c>
      <c r="E24" s="5" t="s">
        <v>181</v>
      </c>
      <c r="F24" s="11" t="s">
        <v>114</v>
      </c>
      <c r="G24" s="11">
        <v>499603.02</v>
      </c>
      <c r="H24" s="11">
        <v>278432.45</v>
      </c>
      <c r="I24" s="11">
        <v>0.251448</v>
      </c>
      <c r="J24" s="11">
        <v>4</v>
      </c>
      <c r="K24" s="27" t="s">
        <v>184</v>
      </c>
      <c r="L24" s="28" t="s">
        <v>257</v>
      </c>
      <c r="M24" s="155" t="s">
        <v>360</v>
      </c>
      <c r="N24" s="14"/>
    </row>
    <row r="25" spans="1:14" ht="45" x14ac:dyDescent="0.25">
      <c r="A25" s="7" t="s">
        <v>24</v>
      </c>
      <c r="B25" s="8" t="s">
        <v>115</v>
      </c>
      <c r="C25" s="8" t="s">
        <v>116</v>
      </c>
      <c r="D25" s="11" t="s">
        <v>117</v>
      </c>
      <c r="E25" s="5" t="s">
        <v>181</v>
      </c>
      <c r="F25" s="11" t="s">
        <v>118</v>
      </c>
      <c r="G25" s="11">
        <v>494196.16</v>
      </c>
      <c r="H25" s="11">
        <v>270375.58</v>
      </c>
      <c r="I25" s="11">
        <v>0.47878599999999999</v>
      </c>
      <c r="J25" s="11">
        <v>26</v>
      </c>
      <c r="K25" s="31" t="s">
        <v>185</v>
      </c>
      <c r="L25" s="28" t="s">
        <v>258</v>
      </c>
      <c r="M25" s="14"/>
      <c r="N25" s="14"/>
    </row>
    <row r="26" spans="1:14" ht="30" x14ac:dyDescent="0.25">
      <c r="A26" s="7" t="s">
        <v>25</v>
      </c>
      <c r="B26" s="8" t="s">
        <v>119</v>
      </c>
      <c r="C26" s="8" t="s">
        <v>120</v>
      </c>
      <c r="D26" s="11" t="s">
        <v>117</v>
      </c>
      <c r="E26" s="5" t="s">
        <v>181</v>
      </c>
      <c r="F26" s="11" t="s">
        <v>121</v>
      </c>
      <c r="G26" s="11">
        <v>494797.52</v>
      </c>
      <c r="H26" s="11">
        <v>270705.51</v>
      </c>
      <c r="I26" s="11">
        <v>0.52088599999999996</v>
      </c>
      <c r="J26" s="11">
        <v>25</v>
      </c>
      <c r="K26" s="31" t="s">
        <v>185</v>
      </c>
      <c r="L26" s="28" t="s">
        <v>259</v>
      </c>
      <c r="M26" s="155" t="s">
        <v>360</v>
      </c>
      <c r="N26" s="155" t="s">
        <v>360</v>
      </c>
    </row>
    <row r="27" spans="1:14" ht="165" x14ac:dyDescent="0.25">
      <c r="A27" s="7" t="s">
        <v>26</v>
      </c>
      <c r="B27" s="8" t="s">
        <v>122</v>
      </c>
      <c r="C27" s="8" t="s">
        <v>123</v>
      </c>
      <c r="D27" s="11" t="s">
        <v>117</v>
      </c>
      <c r="E27" s="5" t="s">
        <v>181</v>
      </c>
      <c r="F27" s="11" t="s">
        <v>124</v>
      </c>
      <c r="G27" s="11">
        <v>493862.44</v>
      </c>
      <c r="H27" s="11">
        <v>270306.44</v>
      </c>
      <c r="I27" s="11">
        <v>8.8405100000000001</v>
      </c>
      <c r="J27" s="11">
        <v>258</v>
      </c>
      <c r="K27" s="29" t="s">
        <v>186</v>
      </c>
      <c r="L27" s="28" t="s">
        <v>260</v>
      </c>
      <c r="M27" s="155" t="s">
        <v>360</v>
      </c>
      <c r="N27" s="155" t="s">
        <v>360</v>
      </c>
    </row>
    <row r="28" spans="1:14" ht="30" x14ac:dyDescent="0.25">
      <c r="A28" s="7" t="s">
        <v>27</v>
      </c>
      <c r="B28" s="12">
        <v>77</v>
      </c>
      <c r="C28" s="8" t="s">
        <v>125</v>
      </c>
      <c r="D28" s="11" t="s">
        <v>126</v>
      </c>
      <c r="E28" s="5" t="s">
        <v>181</v>
      </c>
      <c r="F28" s="11" t="s">
        <v>127</v>
      </c>
      <c r="G28" s="11">
        <v>496307.57</v>
      </c>
      <c r="H28" s="11">
        <v>268899.7</v>
      </c>
      <c r="I28" s="11">
        <v>0.28983300000000001</v>
      </c>
      <c r="J28" s="11">
        <v>24</v>
      </c>
      <c r="K28" s="31" t="s">
        <v>185</v>
      </c>
      <c r="L28" s="28" t="s">
        <v>261</v>
      </c>
      <c r="M28" s="155" t="s">
        <v>360</v>
      </c>
      <c r="N28" s="155" t="s">
        <v>360</v>
      </c>
    </row>
    <row r="29" spans="1:14" ht="30" x14ac:dyDescent="0.25">
      <c r="A29" s="7" t="s">
        <v>28</v>
      </c>
      <c r="B29" s="8" t="s">
        <v>128</v>
      </c>
      <c r="C29" s="8" t="s">
        <v>120</v>
      </c>
      <c r="D29" s="11" t="s">
        <v>129</v>
      </c>
      <c r="E29" s="5" t="s">
        <v>181</v>
      </c>
      <c r="F29" s="11" t="s">
        <v>130</v>
      </c>
      <c r="G29" s="11">
        <v>506214.07</v>
      </c>
      <c r="H29" s="11">
        <v>296308.36</v>
      </c>
      <c r="I29" s="11">
        <v>0.30342200000000003</v>
      </c>
      <c r="J29" s="11">
        <v>11</v>
      </c>
      <c r="K29" s="30" t="s">
        <v>187</v>
      </c>
      <c r="L29" s="28" t="s">
        <v>262</v>
      </c>
      <c r="M29" s="155" t="s">
        <v>360</v>
      </c>
      <c r="N29" s="155" t="s">
        <v>360</v>
      </c>
    </row>
    <row r="30" spans="1:14" ht="45" x14ac:dyDescent="0.25">
      <c r="A30" s="7" t="s">
        <v>29</v>
      </c>
      <c r="B30" s="13">
        <v>21</v>
      </c>
      <c r="C30" s="8" t="s">
        <v>131</v>
      </c>
      <c r="D30" s="11" t="s">
        <v>132</v>
      </c>
      <c r="E30" s="5" t="s">
        <v>181</v>
      </c>
      <c r="F30" s="11" t="s">
        <v>133</v>
      </c>
      <c r="G30" s="11">
        <v>498355.3</v>
      </c>
      <c r="H30" s="11">
        <v>275255.33</v>
      </c>
      <c r="I30" s="11">
        <v>0.31092500000000001</v>
      </c>
      <c r="J30" s="11">
        <v>11</v>
      </c>
      <c r="K30" s="31" t="s">
        <v>185</v>
      </c>
      <c r="L30" s="28" t="s">
        <v>263</v>
      </c>
      <c r="M30" s="14"/>
      <c r="N30" s="14"/>
    </row>
    <row r="31" spans="1:14" ht="45" x14ac:dyDescent="0.25">
      <c r="A31" s="7" t="s">
        <v>30</v>
      </c>
      <c r="B31" s="8" t="s">
        <v>134</v>
      </c>
      <c r="C31" s="8" t="s">
        <v>135</v>
      </c>
      <c r="D31" s="11" t="s">
        <v>136</v>
      </c>
      <c r="E31" s="5" t="s">
        <v>181</v>
      </c>
      <c r="F31" s="11" t="s">
        <v>141</v>
      </c>
      <c r="G31" s="11">
        <v>495068.93</v>
      </c>
      <c r="H31" s="11">
        <v>267111.33</v>
      </c>
      <c r="I31" s="11">
        <v>0.29413099999999998</v>
      </c>
      <c r="J31" s="11">
        <v>21</v>
      </c>
      <c r="K31" s="31" t="s">
        <v>185</v>
      </c>
      <c r="L31" s="28" t="s">
        <v>264</v>
      </c>
      <c r="M31" s="155" t="s">
        <v>360</v>
      </c>
      <c r="N31" s="14"/>
    </row>
    <row r="32" spans="1:14" ht="30" x14ac:dyDescent="0.25">
      <c r="A32" s="7" t="s">
        <v>31</v>
      </c>
      <c r="B32" s="8" t="s">
        <v>137</v>
      </c>
      <c r="C32" s="8" t="s">
        <v>138</v>
      </c>
      <c r="D32" s="11" t="s">
        <v>136</v>
      </c>
      <c r="E32" s="5" t="s">
        <v>181</v>
      </c>
      <c r="F32" s="11" t="s">
        <v>142</v>
      </c>
      <c r="G32" s="11">
        <v>495591.94</v>
      </c>
      <c r="H32" s="11">
        <v>267572.40000000002</v>
      </c>
      <c r="I32" s="11">
        <v>0.38409500000000002</v>
      </c>
      <c r="J32" s="11">
        <v>5</v>
      </c>
      <c r="K32" s="31" t="s">
        <v>185</v>
      </c>
      <c r="L32" s="28" t="s">
        <v>265</v>
      </c>
      <c r="M32" s="155" t="s">
        <v>360</v>
      </c>
      <c r="N32" s="155" t="s">
        <v>360</v>
      </c>
    </row>
    <row r="33" spans="1:14" ht="60" x14ac:dyDescent="0.25">
      <c r="A33" s="7" t="s">
        <v>32</v>
      </c>
      <c r="B33" s="8" t="s">
        <v>139</v>
      </c>
      <c r="C33" s="8" t="s">
        <v>140</v>
      </c>
      <c r="D33" s="11" t="s">
        <v>136</v>
      </c>
      <c r="E33" s="5" t="s">
        <v>181</v>
      </c>
      <c r="F33" s="11" t="s">
        <v>143</v>
      </c>
      <c r="G33" s="11">
        <v>496208.16</v>
      </c>
      <c r="H33" s="11">
        <v>267072.71999999997</v>
      </c>
      <c r="I33" s="11">
        <v>0.73693699999999995</v>
      </c>
      <c r="J33" s="11">
        <v>40</v>
      </c>
      <c r="K33" s="31" t="s">
        <v>185</v>
      </c>
      <c r="L33" s="28" t="s">
        <v>266</v>
      </c>
      <c r="M33" s="155" t="s">
        <v>360</v>
      </c>
      <c r="N33" s="155" t="s">
        <v>360</v>
      </c>
    </row>
    <row r="34" spans="1:14" ht="45" x14ac:dyDescent="0.25">
      <c r="A34" s="7" t="s">
        <v>33</v>
      </c>
      <c r="B34" s="8" t="s">
        <v>144</v>
      </c>
      <c r="C34" s="8" t="s">
        <v>145</v>
      </c>
      <c r="D34" s="11" t="s">
        <v>146</v>
      </c>
      <c r="E34" s="5" t="s">
        <v>150</v>
      </c>
      <c r="F34" s="11" t="s">
        <v>147</v>
      </c>
      <c r="G34" s="11">
        <v>490694.17</v>
      </c>
      <c r="H34" s="11">
        <v>262895.2</v>
      </c>
      <c r="I34" s="11">
        <v>1.7342299999999999</v>
      </c>
      <c r="J34" s="11">
        <v>55</v>
      </c>
      <c r="K34" s="27" t="s">
        <v>184</v>
      </c>
      <c r="L34" s="28" t="s">
        <v>267</v>
      </c>
      <c r="M34" s="14"/>
      <c r="N34" s="14"/>
    </row>
    <row r="35" spans="1:14" ht="60" x14ac:dyDescent="0.25">
      <c r="A35" s="7" t="s">
        <v>34</v>
      </c>
      <c r="B35" s="8" t="s">
        <v>148</v>
      </c>
      <c r="C35" s="8" t="s">
        <v>149</v>
      </c>
      <c r="D35" s="11" t="s">
        <v>150</v>
      </c>
      <c r="E35" s="5" t="s">
        <v>150</v>
      </c>
      <c r="F35" s="11" t="s">
        <v>151</v>
      </c>
      <c r="G35" s="11">
        <v>488794.33</v>
      </c>
      <c r="H35" s="11">
        <v>267310.05</v>
      </c>
      <c r="I35" s="11">
        <v>0.73684400000000005</v>
      </c>
      <c r="J35" s="11">
        <v>46</v>
      </c>
      <c r="K35" s="27" t="s">
        <v>184</v>
      </c>
      <c r="L35" s="28" t="s">
        <v>268</v>
      </c>
      <c r="M35" s="155" t="s">
        <v>360</v>
      </c>
      <c r="N35" s="14"/>
    </row>
    <row r="36" spans="1:14" ht="108" customHeight="1" x14ac:dyDescent="0.25">
      <c r="A36" s="7" t="s">
        <v>35</v>
      </c>
      <c r="B36" s="8" t="s">
        <v>152</v>
      </c>
      <c r="C36" s="8" t="s">
        <v>153</v>
      </c>
      <c r="D36" s="11" t="s">
        <v>150</v>
      </c>
      <c r="E36" s="5" t="s">
        <v>150</v>
      </c>
      <c r="F36" s="11" t="s">
        <v>154</v>
      </c>
      <c r="G36" s="11">
        <v>488274.32</v>
      </c>
      <c r="H36" s="11">
        <v>266723.45</v>
      </c>
      <c r="I36" s="11">
        <v>0.375162</v>
      </c>
      <c r="J36" s="11">
        <v>19</v>
      </c>
      <c r="K36" s="30" t="s">
        <v>187</v>
      </c>
      <c r="L36" s="33" t="s">
        <v>1625</v>
      </c>
      <c r="M36" s="155" t="s">
        <v>360</v>
      </c>
      <c r="N36" s="14"/>
    </row>
    <row r="37" spans="1:14" ht="105" x14ac:dyDescent="0.25">
      <c r="A37" s="7" t="s">
        <v>36</v>
      </c>
      <c r="B37" s="8" t="s">
        <v>155</v>
      </c>
      <c r="C37" s="8" t="s">
        <v>156</v>
      </c>
      <c r="D37" s="11" t="s">
        <v>150</v>
      </c>
      <c r="E37" s="5" t="s">
        <v>150</v>
      </c>
      <c r="F37" s="11" t="s">
        <v>157</v>
      </c>
      <c r="G37" s="11">
        <v>488406.05</v>
      </c>
      <c r="H37" s="11">
        <v>267919.84999999998</v>
      </c>
      <c r="I37" s="11">
        <v>0.54935400000000001</v>
      </c>
      <c r="J37" s="11">
        <v>31</v>
      </c>
      <c r="K37" s="29" t="s">
        <v>186</v>
      </c>
      <c r="L37" s="28" t="s">
        <v>269</v>
      </c>
      <c r="M37" s="155" t="s">
        <v>360</v>
      </c>
      <c r="N37" s="14"/>
    </row>
    <row r="38" spans="1:14" ht="91.5" customHeight="1" x14ac:dyDescent="0.25">
      <c r="A38" s="7" t="s">
        <v>37</v>
      </c>
      <c r="B38" s="8" t="s">
        <v>158</v>
      </c>
      <c r="C38" s="8" t="s">
        <v>159</v>
      </c>
      <c r="D38" s="11" t="s">
        <v>150</v>
      </c>
      <c r="E38" s="5" t="s">
        <v>150</v>
      </c>
      <c r="F38" s="11" t="s">
        <v>162</v>
      </c>
      <c r="G38" s="11">
        <v>489738.89</v>
      </c>
      <c r="H38" s="11">
        <v>268548.96999999997</v>
      </c>
      <c r="I38" s="11">
        <v>1.13853</v>
      </c>
      <c r="J38" s="11">
        <v>72</v>
      </c>
      <c r="K38" s="29" t="s">
        <v>186</v>
      </c>
      <c r="L38" s="28" t="s">
        <v>270</v>
      </c>
      <c r="M38" s="155" t="s">
        <v>360</v>
      </c>
      <c r="N38" s="155" t="s">
        <v>360</v>
      </c>
    </row>
    <row r="39" spans="1:14" ht="45" x14ac:dyDescent="0.25">
      <c r="A39" s="7" t="s">
        <v>38</v>
      </c>
      <c r="B39" s="8" t="s">
        <v>160</v>
      </c>
      <c r="C39" s="8" t="s">
        <v>161</v>
      </c>
      <c r="D39" s="11" t="s">
        <v>161</v>
      </c>
      <c r="E39" s="5" t="s">
        <v>150</v>
      </c>
      <c r="F39" s="11" t="s">
        <v>163</v>
      </c>
      <c r="G39" s="11">
        <v>490400.44</v>
      </c>
      <c r="H39" s="11">
        <v>259507.38</v>
      </c>
      <c r="I39" s="11">
        <v>0.66134700000000002</v>
      </c>
      <c r="J39" s="11">
        <v>60</v>
      </c>
      <c r="K39" s="27" t="s">
        <v>184</v>
      </c>
      <c r="L39" s="33" t="s">
        <v>271</v>
      </c>
      <c r="M39" s="14"/>
      <c r="N39" s="14"/>
    </row>
    <row r="40" spans="1:14" ht="75" x14ac:dyDescent="0.25">
      <c r="A40" s="7" t="s">
        <v>39</v>
      </c>
      <c r="B40" s="8" t="s">
        <v>164</v>
      </c>
      <c r="C40" s="8" t="s">
        <v>165</v>
      </c>
      <c r="D40" s="11" t="s">
        <v>150</v>
      </c>
      <c r="E40" s="5" t="s">
        <v>150</v>
      </c>
      <c r="F40" s="11" t="s">
        <v>166</v>
      </c>
      <c r="G40" s="11">
        <v>488882.73</v>
      </c>
      <c r="H40" s="11">
        <v>267926.53000000003</v>
      </c>
      <c r="I40" s="11">
        <v>3.1223700000000001</v>
      </c>
      <c r="J40" s="11">
        <v>220</v>
      </c>
      <c r="K40" s="31" t="s">
        <v>185</v>
      </c>
      <c r="L40" s="28" t="s">
        <v>272</v>
      </c>
      <c r="M40" s="155" t="s">
        <v>360</v>
      </c>
      <c r="N40" s="155" t="s">
        <v>360</v>
      </c>
    </row>
    <row r="41" spans="1:14" ht="45" x14ac:dyDescent="0.25">
      <c r="A41" s="7" t="s">
        <v>40</v>
      </c>
      <c r="B41" s="8" t="s">
        <v>167</v>
      </c>
      <c r="C41" s="8" t="s">
        <v>168</v>
      </c>
      <c r="D41" s="11" t="s">
        <v>150</v>
      </c>
      <c r="E41" s="5" t="s">
        <v>150</v>
      </c>
      <c r="F41" s="11" t="s">
        <v>169</v>
      </c>
      <c r="G41" s="11">
        <v>489353.2</v>
      </c>
      <c r="H41" s="11">
        <v>267916.62</v>
      </c>
      <c r="I41" s="11">
        <v>0.45309300000000002</v>
      </c>
      <c r="J41" s="11">
        <v>73</v>
      </c>
      <c r="K41" s="31" t="s">
        <v>185</v>
      </c>
      <c r="L41" s="28" t="s">
        <v>273</v>
      </c>
      <c r="M41" s="155" t="s">
        <v>360</v>
      </c>
      <c r="N41" s="155" t="s">
        <v>360</v>
      </c>
    </row>
    <row r="42" spans="1:14" ht="90" x14ac:dyDescent="0.25">
      <c r="A42" s="7" t="s">
        <v>41</v>
      </c>
      <c r="B42" s="8" t="s">
        <v>170</v>
      </c>
      <c r="C42" s="8" t="s">
        <v>171</v>
      </c>
      <c r="D42" s="11" t="s">
        <v>150</v>
      </c>
      <c r="E42" s="5" t="s">
        <v>150</v>
      </c>
      <c r="F42" s="11" t="s">
        <v>172</v>
      </c>
      <c r="G42" s="11">
        <v>490181.41</v>
      </c>
      <c r="H42" s="11">
        <v>268930.89</v>
      </c>
      <c r="I42" s="11">
        <v>10.8758</v>
      </c>
      <c r="J42" s="11">
        <v>290</v>
      </c>
      <c r="K42" s="31" t="s">
        <v>185</v>
      </c>
      <c r="L42" s="33" t="s">
        <v>274</v>
      </c>
      <c r="M42" s="155" t="s">
        <v>360</v>
      </c>
      <c r="N42" s="155" t="s">
        <v>360</v>
      </c>
    </row>
    <row r="43" spans="1:14" ht="33.75" customHeight="1" x14ac:dyDescent="0.25">
      <c r="A43" s="7" t="s">
        <v>42</v>
      </c>
      <c r="B43" s="8" t="s">
        <v>173</v>
      </c>
      <c r="C43" s="8" t="s">
        <v>174</v>
      </c>
      <c r="D43" s="11" t="s">
        <v>175</v>
      </c>
      <c r="E43" s="5" t="s">
        <v>150</v>
      </c>
      <c r="F43" s="11" t="s">
        <v>176</v>
      </c>
      <c r="G43" s="11">
        <v>491989.85</v>
      </c>
      <c r="H43" s="11">
        <v>271644.52</v>
      </c>
      <c r="I43" s="11">
        <v>1.38846</v>
      </c>
      <c r="J43" s="11">
        <v>49</v>
      </c>
      <c r="K43" s="27" t="s">
        <v>184</v>
      </c>
      <c r="L43" s="28" t="s">
        <v>275</v>
      </c>
      <c r="M43" s="155" t="s">
        <v>360</v>
      </c>
      <c r="N43" s="155" t="s">
        <v>360</v>
      </c>
    </row>
    <row r="44" spans="1:14" ht="90" x14ac:dyDescent="0.25">
      <c r="A44" s="7" t="s">
        <v>43</v>
      </c>
      <c r="B44" s="8" t="s">
        <v>177</v>
      </c>
      <c r="C44" s="8" t="s">
        <v>178</v>
      </c>
      <c r="D44" s="11" t="s">
        <v>150</v>
      </c>
      <c r="E44" s="5" t="s">
        <v>150</v>
      </c>
      <c r="F44" s="11" t="s">
        <v>179</v>
      </c>
      <c r="G44" s="11">
        <v>489355.11</v>
      </c>
      <c r="H44" s="11">
        <v>268063.18</v>
      </c>
      <c r="I44" s="11">
        <v>0.82981899999999997</v>
      </c>
      <c r="J44" s="11"/>
      <c r="K44" s="30" t="s">
        <v>187</v>
      </c>
      <c r="L44" s="28" t="s">
        <v>276</v>
      </c>
      <c r="M44" s="155" t="s">
        <v>360</v>
      </c>
      <c r="N44" s="155" t="s">
        <v>360</v>
      </c>
    </row>
    <row r="47" spans="1:14" x14ac:dyDescent="0.25">
      <c r="K47" s="16" t="s">
        <v>184</v>
      </c>
    </row>
    <row r="48" spans="1:14" x14ac:dyDescent="0.25">
      <c r="K48" s="17" t="s">
        <v>185</v>
      </c>
    </row>
    <row r="49" spans="11:11" x14ac:dyDescent="0.25">
      <c r="K49" s="18" t="s">
        <v>186</v>
      </c>
    </row>
    <row r="50" spans="11:11" x14ac:dyDescent="0.25">
      <c r="K50" s="19" t="s">
        <v>187</v>
      </c>
    </row>
  </sheetData>
  <dataValidations count="1">
    <dataValidation type="list" allowBlank="1" showInputMessage="1" showErrorMessage="1" sqref="K2:K44 WVS983042:WVS983084 WLW983042:WLW983084 WCA983042:WCA983084 VSE983042:VSE983084 VII983042:VII983084 UYM983042:UYM983084 UOQ983042:UOQ983084 UEU983042:UEU983084 TUY983042:TUY983084 TLC983042:TLC983084 TBG983042:TBG983084 SRK983042:SRK983084 SHO983042:SHO983084 RXS983042:RXS983084 RNW983042:RNW983084 REA983042:REA983084 QUE983042:QUE983084 QKI983042:QKI983084 QAM983042:QAM983084 PQQ983042:PQQ983084 PGU983042:PGU983084 OWY983042:OWY983084 ONC983042:ONC983084 ODG983042:ODG983084 NTK983042:NTK983084 NJO983042:NJO983084 MZS983042:MZS983084 MPW983042:MPW983084 MGA983042:MGA983084 LWE983042:LWE983084 LMI983042:LMI983084 LCM983042:LCM983084 KSQ983042:KSQ983084 KIU983042:KIU983084 JYY983042:JYY983084 JPC983042:JPC983084 JFG983042:JFG983084 IVK983042:IVK983084 ILO983042:ILO983084 IBS983042:IBS983084 HRW983042:HRW983084 HIA983042:HIA983084 GYE983042:GYE983084 GOI983042:GOI983084 GEM983042:GEM983084 FUQ983042:FUQ983084 FKU983042:FKU983084 FAY983042:FAY983084 ERC983042:ERC983084 EHG983042:EHG983084 DXK983042:DXK983084 DNO983042:DNO983084 DDS983042:DDS983084 CTW983042:CTW983084 CKA983042:CKA983084 CAE983042:CAE983084 BQI983042:BQI983084 BGM983042:BGM983084 AWQ983042:AWQ983084 AMU983042:AMU983084 ACY983042:ACY983084 TC983042:TC983084 JG983042:JG983084 K983042:K983084 WVS917506:WVS917548 WLW917506:WLW917548 WCA917506:WCA917548 VSE917506:VSE917548 VII917506:VII917548 UYM917506:UYM917548 UOQ917506:UOQ917548 UEU917506:UEU917548 TUY917506:TUY917548 TLC917506:TLC917548 TBG917506:TBG917548 SRK917506:SRK917548 SHO917506:SHO917548 RXS917506:RXS917548 RNW917506:RNW917548 REA917506:REA917548 QUE917506:QUE917548 QKI917506:QKI917548 QAM917506:QAM917548 PQQ917506:PQQ917548 PGU917506:PGU917548 OWY917506:OWY917548 ONC917506:ONC917548 ODG917506:ODG917548 NTK917506:NTK917548 NJO917506:NJO917548 MZS917506:MZS917548 MPW917506:MPW917548 MGA917506:MGA917548 LWE917506:LWE917548 LMI917506:LMI917548 LCM917506:LCM917548 KSQ917506:KSQ917548 KIU917506:KIU917548 JYY917506:JYY917548 JPC917506:JPC917548 JFG917506:JFG917548 IVK917506:IVK917548 ILO917506:ILO917548 IBS917506:IBS917548 HRW917506:HRW917548 HIA917506:HIA917548 GYE917506:GYE917548 GOI917506:GOI917548 GEM917506:GEM917548 FUQ917506:FUQ917548 FKU917506:FKU917548 FAY917506:FAY917548 ERC917506:ERC917548 EHG917506:EHG917548 DXK917506:DXK917548 DNO917506:DNO917548 DDS917506:DDS917548 CTW917506:CTW917548 CKA917506:CKA917548 CAE917506:CAE917548 BQI917506:BQI917548 BGM917506:BGM917548 AWQ917506:AWQ917548 AMU917506:AMU917548 ACY917506:ACY917548 TC917506:TC917548 JG917506:JG917548 K917506:K917548 WVS851970:WVS852012 WLW851970:WLW852012 WCA851970:WCA852012 VSE851970:VSE852012 VII851970:VII852012 UYM851970:UYM852012 UOQ851970:UOQ852012 UEU851970:UEU852012 TUY851970:TUY852012 TLC851970:TLC852012 TBG851970:TBG852012 SRK851970:SRK852012 SHO851970:SHO852012 RXS851970:RXS852012 RNW851970:RNW852012 REA851970:REA852012 QUE851970:QUE852012 QKI851970:QKI852012 QAM851970:QAM852012 PQQ851970:PQQ852012 PGU851970:PGU852012 OWY851970:OWY852012 ONC851970:ONC852012 ODG851970:ODG852012 NTK851970:NTK852012 NJO851970:NJO852012 MZS851970:MZS852012 MPW851970:MPW852012 MGA851970:MGA852012 LWE851970:LWE852012 LMI851970:LMI852012 LCM851970:LCM852012 KSQ851970:KSQ852012 KIU851970:KIU852012 JYY851970:JYY852012 JPC851970:JPC852012 JFG851970:JFG852012 IVK851970:IVK852012 ILO851970:ILO852012 IBS851970:IBS852012 HRW851970:HRW852012 HIA851970:HIA852012 GYE851970:GYE852012 GOI851970:GOI852012 GEM851970:GEM852012 FUQ851970:FUQ852012 FKU851970:FKU852012 FAY851970:FAY852012 ERC851970:ERC852012 EHG851970:EHG852012 DXK851970:DXK852012 DNO851970:DNO852012 DDS851970:DDS852012 CTW851970:CTW852012 CKA851970:CKA852012 CAE851970:CAE852012 BQI851970:BQI852012 BGM851970:BGM852012 AWQ851970:AWQ852012 AMU851970:AMU852012 ACY851970:ACY852012 TC851970:TC852012 JG851970:JG852012 K851970:K852012 WVS786434:WVS786476 WLW786434:WLW786476 WCA786434:WCA786476 VSE786434:VSE786476 VII786434:VII786476 UYM786434:UYM786476 UOQ786434:UOQ786476 UEU786434:UEU786476 TUY786434:TUY786476 TLC786434:TLC786476 TBG786434:TBG786476 SRK786434:SRK786476 SHO786434:SHO786476 RXS786434:RXS786476 RNW786434:RNW786476 REA786434:REA786476 QUE786434:QUE786476 QKI786434:QKI786476 QAM786434:QAM786476 PQQ786434:PQQ786476 PGU786434:PGU786476 OWY786434:OWY786476 ONC786434:ONC786476 ODG786434:ODG786476 NTK786434:NTK786476 NJO786434:NJO786476 MZS786434:MZS786476 MPW786434:MPW786476 MGA786434:MGA786476 LWE786434:LWE786476 LMI786434:LMI786476 LCM786434:LCM786476 KSQ786434:KSQ786476 KIU786434:KIU786476 JYY786434:JYY786476 JPC786434:JPC786476 JFG786434:JFG786476 IVK786434:IVK786476 ILO786434:ILO786476 IBS786434:IBS786476 HRW786434:HRW786476 HIA786434:HIA786476 GYE786434:GYE786476 GOI786434:GOI786476 GEM786434:GEM786476 FUQ786434:FUQ786476 FKU786434:FKU786476 FAY786434:FAY786476 ERC786434:ERC786476 EHG786434:EHG786476 DXK786434:DXK786476 DNO786434:DNO786476 DDS786434:DDS786476 CTW786434:CTW786476 CKA786434:CKA786476 CAE786434:CAE786476 BQI786434:BQI786476 BGM786434:BGM786476 AWQ786434:AWQ786476 AMU786434:AMU786476 ACY786434:ACY786476 TC786434:TC786476 JG786434:JG786476 K786434:K786476 WVS720898:WVS720940 WLW720898:WLW720940 WCA720898:WCA720940 VSE720898:VSE720940 VII720898:VII720940 UYM720898:UYM720940 UOQ720898:UOQ720940 UEU720898:UEU720940 TUY720898:TUY720940 TLC720898:TLC720940 TBG720898:TBG720940 SRK720898:SRK720940 SHO720898:SHO720940 RXS720898:RXS720940 RNW720898:RNW720940 REA720898:REA720940 QUE720898:QUE720940 QKI720898:QKI720940 QAM720898:QAM720940 PQQ720898:PQQ720940 PGU720898:PGU720940 OWY720898:OWY720940 ONC720898:ONC720940 ODG720898:ODG720940 NTK720898:NTK720940 NJO720898:NJO720940 MZS720898:MZS720940 MPW720898:MPW720940 MGA720898:MGA720940 LWE720898:LWE720940 LMI720898:LMI720940 LCM720898:LCM720940 KSQ720898:KSQ720940 KIU720898:KIU720940 JYY720898:JYY720940 JPC720898:JPC720940 JFG720898:JFG720940 IVK720898:IVK720940 ILO720898:ILO720940 IBS720898:IBS720940 HRW720898:HRW720940 HIA720898:HIA720940 GYE720898:GYE720940 GOI720898:GOI720940 GEM720898:GEM720940 FUQ720898:FUQ720940 FKU720898:FKU720940 FAY720898:FAY720940 ERC720898:ERC720940 EHG720898:EHG720940 DXK720898:DXK720940 DNO720898:DNO720940 DDS720898:DDS720940 CTW720898:CTW720940 CKA720898:CKA720940 CAE720898:CAE720940 BQI720898:BQI720940 BGM720898:BGM720940 AWQ720898:AWQ720940 AMU720898:AMU720940 ACY720898:ACY720940 TC720898:TC720940 JG720898:JG720940 K720898:K720940 WVS655362:WVS655404 WLW655362:WLW655404 WCA655362:WCA655404 VSE655362:VSE655404 VII655362:VII655404 UYM655362:UYM655404 UOQ655362:UOQ655404 UEU655362:UEU655404 TUY655362:TUY655404 TLC655362:TLC655404 TBG655362:TBG655404 SRK655362:SRK655404 SHO655362:SHO655404 RXS655362:RXS655404 RNW655362:RNW655404 REA655362:REA655404 QUE655362:QUE655404 QKI655362:QKI655404 QAM655362:QAM655404 PQQ655362:PQQ655404 PGU655362:PGU655404 OWY655362:OWY655404 ONC655362:ONC655404 ODG655362:ODG655404 NTK655362:NTK655404 NJO655362:NJO655404 MZS655362:MZS655404 MPW655362:MPW655404 MGA655362:MGA655404 LWE655362:LWE655404 LMI655362:LMI655404 LCM655362:LCM655404 KSQ655362:KSQ655404 KIU655362:KIU655404 JYY655362:JYY655404 JPC655362:JPC655404 JFG655362:JFG655404 IVK655362:IVK655404 ILO655362:ILO655404 IBS655362:IBS655404 HRW655362:HRW655404 HIA655362:HIA655404 GYE655362:GYE655404 GOI655362:GOI655404 GEM655362:GEM655404 FUQ655362:FUQ655404 FKU655362:FKU655404 FAY655362:FAY655404 ERC655362:ERC655404 EHG655362:EHG655404 DXK655362:DXK655404 DNO655362:DNO655404 DDS655362:DDS655404 CTW655362:CTW655404 CKA655362:CKA655404 CAE655362:CAE655404 BQI655362:BQI655404 BGM655362:BGM655404 AWQ655362:AWQ655404 AMU655362:AMU655404 ACY655362:ACY655404 TC655362:TC655404 JG655362:JG655404 K655362:K655404 WVS589826:WVS589868 WLW589826:WLW589868 WCA589826:WCA589868 VSE589826:VSE589868 VII589826:VII589868 UYM589826:UYM589868 UOQ589826:UOQ589868 UEU589826:UEU589868 TUY589826:TUY589868 TLC589826:TLC589868 TBG589826:TBG589868 SRK589826:SRK589868 SHO589826:SHO589868 RXS589826:RXS589868 RNW589826:RNW589868 REA589826:REA589868 QUE589826:QUE589868 QKI589826:QKI589868 QAM589826:QAM589868 PQQ589826:PQQ589868 PGU589826:PGU589868 OWY589826:OWY589868 ONC589826:ONC589868 ODG589826:ODG589868 NTK589826:NTK589868 NJO589826:NJO589868 MZS589826:MZS589868 MPW589826:MPW589868 MGA589826:MGA589868 LWE589826:LWE589868 LMI589826:LMI589868 LCM589826:LCM589868 KSQ589826:KSQ589868 KIU589826:KIU589868 JYY589826:JYY589868 JPC589826:JPC589868 JFG589826:JFG589868 IVK589826:IVK589868 ILO589826:ILO589868 IBS589826:IBS589868 HRW589826:HRW589868 HIA589826:HIA589868 GYE589826:GYE589868 GOI589826:GOI589868 GEM589826:GEM589868 FUQ589826:FUQ589868 FKU589826:FKU589868 FAY589826:FAY589868 ERC589826:ERC589868 EHG589826:EHG589868 DXK589826:DXK589868 DNO589826:DNO589868 DDS589826:DDS589868 CTW589826:CTW589868 CKA589826:CKA589868 CAE589826:CAE589868 BQI589826:BQI589868 BGM589826:BGM589868 AWQ589826:AWQ589868 AMU589826:AMU589868 ACY589826:ACY589868 TC589826:TC589868 JG589826:JG589868 K589826:K589868 WVS524290:WVS524332 WLW524290:WLW524332 WCA524290:WCA524332 VSE524290:VSE524332 VII524290:VII524332 UYM524290:UYM524332 UOQ524290:UOQ524332 UEU524290:UEU524332 TUY524290:TUY524332 TLC524290:TLC524332 TBG524290:TBG524332 SRK524290:SRK524332 SHO524290:SHO524332 RXS524290:RXS524332 RNW524290:RNW524332 REA524290:REA524332 QUE524290:QUE524332 QKI524290:QKI524332 QAM524290:QAM524332 PQQ524290:PQQ524332 PGU524290:PGU524332 OWY524290:OWY524332 ONC524290:ONC524332 ODG524290:ODG524332 NTK524290:NTK524332 NJO524290:NJO524332 MZS524290:MZS524332 MPW524290:MPW524332 MGA524290:MGA524332 LWE524290:LWE524332 LMI524290:LMI524332 LCM524290:LCM524332 KSQ524290:KSQ524332 KIU524290:KIU524332 JYY524290:JYY524332 JPC524290:JPC524332 JFG524290:JFG524332 IVK524290:IVK524332 ILO524290:ILO524332 IBS524290:IBS524332 HRW524290:HRW524332 HIA524290:HIA524332 GYE524290:GYE524332 GOI524290:GOI524332 GEM524290:GEM524332 FUQ524290:FUQ524332 FKU524290:FKU524332 FAY524290:FAY524332 ERC524290:ERC524332 EHG524290:EHG524332 DXK524290:DXK524332 DNO524290:DNO524332 DDS524290:DDS524332 CTW524290:CTW524332 CKA524290:CKA524332 CAE524290:CAE524332 BQI524290:BQI524332 BGM524290:BGM524332 AWQ524290:AWQ524332 AMU524290:AMU524332 ACY524290:ACY524332 TC524290:TC524332 JG524290:JG524332 K524290:K524332 WVS458754:WVS458796 WLW458754:WLW458796 WCA458754:WCA458796 VSE458754:VSE458796 VII458754:VII458796 UYM458754:UYM458796 UOQ458754:UOQ458796 UEU458754:UEU458796 TUY458754:TUY458796 TLC458754:TLC458796 TBG458754:TBG458796 SRK458754:SRK458796 SHO458754:SHO458796 RXS458754:RXS458796 RNW458754:RNW458796 REA458754:REA458796 QUE458754:QUE458796 QKI458754:QKI458796 QAM458754:QAM458796 PQQ458754:PQQ458796 PGU458754:PGU458796 OWY458754:OWY458796 ONC458754:ONC458796 ODG458754:ODG458796 NTK458754:NTK458796 NJO458754:NJO458796 MZS458754:MZS458796 MPW458754:MPW458796 MGA458754:MGA458796 LWE458754:LWE458796 LMI458754:LMI458796 LCM458754:LCM458796 KSQ458754:KSQ458796 KIU458754:KIU458796 JYY458754:JYY458796 JPC458754:JPC458796 JFG458754:JFG458796 IVK458754:IVK458796 ILO458754:ILO458796 IBS458754:IBS458796 HRW458754:HRW458796 HIA458754:HIA458796 GYE458754:GYE458796 GOI458754:GOI458796 GEM458754:GEM458796 FUQ458754:FUQ458796 FKU458754:FKU458796 FAY458754:FAY458796 ERC458754:ERC458796 EHG458754:EHG458796 DXK458754:DXK458796 DNO458754:DNO458796 DDS458754:DDS458796 CTW458754:CTW458796 CKA458754:CKA458796 CAE458754:CAE458796 BQI458754:BQI458796 BGM458754:BGM458796 AWQ458754:AWQ458796 AMU458754:AMU458796 ACY458754:ACY458796 TC458754:TC458796 JG458754:JG458796 K458754:K458796 WVS393218:WVS393260 WLW393218:WLW393260 WCA393218:WCA393260 VSE393218:VSE393260 VII393218:VII393260 UYM393218:UYM393260 UOQ393218:UOQ393260 UEU393218:UEU393260 TUY393218:TUY393260 TLC393218:TLC393260 TBG393218:TBG393260 SRK393218:SRK393260 SHO393218:SHO393260 RXS393218:RXS393260 RNW393218:RNW393260 REA393218:REA393260 QUE393218:QUE393260 QKI393218:QKI393260 QAM393218:QAM393260 PQQ393218:PQQ393260 PGU393218:PGU393260 OWY393218:OWY393260 ONC393218:ONC393260 ODG393218:ODG393260 NTK393218:NTK393260 NJO393218:NJO393260 MZS393218:MZS393260 MPW393218:MPW393260 MGA393218:MGA393260 LWE393218:LWE393260 LMI393218:LMI393260 LCM393218:LCM393260 KSQ393218:KSQ393260 KIU393218:KIU393260 JYY393218:JYY393260 JPC393218:JPC393260 JFG393218:JFG393260 IVK393218:IVK393260 ILO393218:ILO393260 IBS393218:IBS393260 HRW393218:HRW393260 HIA393218:HIA393260 GYE393218:GYE393260 GOI393218:GOI393260 GEM393218:GEM393260 FUQ393218:FUQ393260 FKU393218:FKU393260 FAY393218:FAY393260 ERC393218:ERC393260 EHG393218:EHG393260 DXK393218:DXK393260 DNO393218:DNO393260 DDS393218:DDS393260 CTW393218:CTW393260 CKA393218:CKA393260 CAE393218:CAE393260 BQI393218:BQI393260 BGM393218:BGM393260 AWQ393218:AWQ393260 AMU393218:AMU393260 ACY393218:ACY393260 TC393218:TC393260 JG393218:JG393260 K393218:K393260 WVS327682:WVS327724 WLW327682:WLW327724 WCA327682:WCA327724 VSE327682:VSE327724 VII327682:VII327724 UYM327682:UYM327724 UOQ327682:UOQ327724 UEU327682:UEU327724 TUY327682:TUY327724 TLC327682:TLC327724 TBG327682:TBG327724 SRK327682:SRK327724 SHO327682:SHO327724 RXS327682:RXS327724 RNW327682:RNW327724 REA327682:REA327724 QUE327682:QUE327724 QKI327682:QKI327724 QAM327682:QAM327724 PQQ327682:PQQ327724 PGU327682:PGU327724 OWY327682:OWY327724 ONC327682:ONC327724 ODG327682:ODG327724 NTK327682:NTK327724 NJO327682:NJO327724 MZS327682:MZS327724 MPW327682:MPW327724 MGA327682:MGA327724 LWE327682:LWE327724 LMI327682:LMI327724 LCM327682:LCM327724 KSQ327682:KSQ327724 KIU327682:KIU327724 JYY327682:JYY327724 JPC327682:JPC327724 JFG327682:JFG327724 IVK327682:IVK327724 ILO327682:ILO327724 IBS327682:IBS327724 HRW327682:HRW327724 HIA327682:HIA327724 GYE327682:GYE327724 GOI327682:GOI327724 GEM327682:GEM327724 FUQ327682:FUQ327724 FKU327682:FKU327724 FAY327682:FAY327724 ERC327682:ERC327724 EHG327682:EHG327724 DXK327682:DXK327724 DNO327682:DNO327724 DDS327682:DDS327724 CTW327682:CTW327724 CKA327682:CKA327724 CAE327682:CAE327724 BQI327682:BQI327724 BGM327682:BGM327724 AWQ327682:AWQ327724 AMU327682:AMU327724 ACY327682:ACY327724 TC327682:TC327724 JG327682:JG327724 K327682:K327724 WVS262146:WVS262188 WLW262146:WLW262188 WCA262146:WCA262188 VSE262146:VSE262188 VII262146:VII262188 UYM262146:UYM262188 UOQ262146:UOQ262188 UEU262146:UEU262188 TUY262146:TUY262188 TLC262146:TLC262188 TBG262146:TBG262188 SRK262146:SRK262188 SHO262146:SHO262188 RXS262146:RXS262188 RNW262146:RNW262188 REA262146:REA262188 QUE262146:QUE262188 QKI262146:QKI262188 QAM262146:QAM262188 PQQ262146:PQQ262188 PGU262146:PGU262188 OWY262146:OWY262188 ONC262146:ONC262188 ODG262146:ODG262188 NTK262146:NTK262188 NJO262146:NJO262188 MZS262146:MZS262188 MPW262146:MPW262188 MGA262146:MGA262188 LWE262146:LWE262188 LMI262146:LMI262188 LCM262146:LCM262188 KSQ262146:KSQ262188 KIU262146:KIU262188 JYY262146:JYY262188 JPC262146:JPC262188 JFG262146:JFG262188 IVK262146:IVK262188 ILO262146:ILO262188 IBS262146:IBS262188 HRW262146:HRW262188 HIA262146:HIA262188 GYE262146:GYE262188 GOI262146:GOI262188 GEM262146:GEM262188 FUQ262146:FUQ262188 FKU262146:FKU262188 FAY262146:FAY262188 ERC262146:ERC262188 EHG262146:EHG262188 DXK262146:DXK262188 DNO262146:DNO262188 DDS262146:DDS262188 CTW262146:CTW262188 CKA262146:CKA262188 CAE262146:CAE262188 BQI262146:BQI262188 BGM262146:BGM262188 AWQ262146:AWQ262188 AMU262146:AMU262188 ACY262146:ACY262188 TC262146:TC262188 JG262146:JG262188 K262146:K262188 WVS196610:WVS196652 WLW196610:WLW196652 WCA196610:WCA196652 VSE196610:VSE196652 VII196610:VII196652 UYM196610:UYM196652 UOQ196610:UOQ196652 UEU196610:UEU196652 TUY196610:TUY196652 TLC196610:TLC196652 TBG196610:TBG196652 SRK196610:SRK196652 SHO196610:SHO196652 RXS196610:RXS196652 RNW196610:RNW196652 REA196610:REA196652 QUE196610:QUE196652 QKI196610:QKI196652 QAM196610:QAM196652 PQQ196610:PQQ196652 PGU196610:PGU196652 OWY196610:OWY196652 ONC196610:ONC196652 ODG196610:ODG196652 NTK196610:NTK196652 NJO196610:NJO196652 MZS196610:MZS196652 MPW196610:MPW196652 MGA196610:MGA196652 LWE196610:LWE196652 LMI196610:LMI196652 LCM196610:LCM196652 KSQ196610:KSQ196652 KIU196610:KIU196652 JYY196610:JYY196652 JPC196610:JPC196652 JFG196610:JFG196652 IVK196610:IVK196652 ILO196610:ILO196652 IBS196610:IBS196652 HRW196610:HRW196652 HIA196610:HIA196652 GYE196610:GYE196652 GOI196610:GOI196652 GEM196610:GEM196652 FUQ196610:FUQ196652 FKU196610:FKU196652 FAY196610:FAY196652 ERC196610:ERC196652 EHG196610:EHG196652 DXK196610:DXK196652 DNO196610:DNO196652 DDS196610:DDS196652 CTW196610:CTW196652 CKA196610:CKA196652 CAE196610:CAE196652 BQI196610:BQI196652 BGM196610:BGM196652 AWQ196610:AWQ196652 AMU196610:AMU196652 ACY196610:ACY196652 TC196610:TC196652 JG196610:JG196652 K196610:K196652 WVS131074:WVS131116 WLW131074:WLW131116 WCA131074:WCA131116 VSE131074:VSE131116 VII131074:VII131116 UYM131074:UYM131116 UOQ131074:UOQ131116 UEU131074:UEU131116 TUY131074:TUY131116 TLC131074:TLC131116 TBG131074:TBG131116 SRK131074:SRK131116 SHO131074:SHO131116 RXS131074:RXS131116 RNW131074:RNW131116 REA131074:REA131116 QUE131074:QUE131116 QKI131074:QKI131116 QAM131074:QAM131116 PQQ131074:PQQ131116 PGU131074:PGU131116 OWY131074:OWY131116 ONC131074:ONC131116 ODG131074:ODG131116 NTK131074:NTK131116 NJO131074:NJO131116 MZS131074:MZS131116 MPW131074:MPW131116 MGA131074:MGA131116 LWE131074:LWE131116 LMI131074:LMI131116 LCM131074:LCM131116 KSQ131074:KSQ131116 KIU131074:KIU131116 JYY131074:JYY131116 JPC131074:JPC131116 JFG131074:JFG131116 IVK131074:IVK131116 ILO131074:ILO131116 IBS131074:IBS131116 HRW131074:HRW131116 HIA131074:HIA131116 GYE131074:GYE131116 GOI131074:GOI131116 GEM131074:GEM131116 FUQ131074:FUQ131116 FKU131074:FKU131116 FAY131074:FAY131116 ERC131074:ERC131116 EHG131074:EHG131116 DXK131074:DXK131116 DNO131074:DNO131116 DDS131074:DDS131116 CTW131074:CTW131116 CKA131074:CKA131116 CAE131074:CAE131116 BQI131074:BQI131116 BGM131074:BGM131116 AWQ131074:AWQ131116 AMU131074:AMU131116 ACY131074:ACY131116 TC131074:TC131116 JG131074:JG131116 K131074:K131116 WVS65538:WVS65580 WLW65538:WLW65580 WCA65538:WCA65580 VSE65538:VSE65580 VII65538:VII65580 UYM65538:UYM65580 UOQ65538:UOQ65580 UEU65538:UEU65580 TUY65538:TUY65580 TLC65538:TLC65580 TBG65538:TBG65580 SRK65538:SRK65580 SHO65538:SHO65580 RXS65538:RXS65580 RNW65538:RNW65580 REA65538:REA65580 QUE65538:QUE65580 QKI65538:QKI65580 QAM65538:QAM65580 PQQ65538:PQQ65580 PGU65538:PGU65580 OWY65538:OWY65580 ONC65538:ONC65580 ODG65538:ODG65580 NTK65538:NTK65580 NJO65538:NJO65580 MZS65538:MZS65580 MPW65538:MPW65580 MGA65538:MGA65580 LWE65538:LWE65580 LMI65538:LMI65580 LCM65538:LCM65580 KSQ65538:KSQ65580 KIU65538:KIU65580 JYY65538:JYY65580 JPC65538:JPC65580 JFG65538:JFG65580 IVK65538:IVK65580 ILO65538:ILO65580 IBS65538:IBS65580 HRW65538:HRW65580 HIA65538:HIA65580 GYE65538:GYE65580 GOI65538:GOI65580 GEM65538:GEM65580 FUQ65538:FUQ65580 FKU65538:FKU65580 FAY65538:FAY65580 ERC65538:ERC65580 EHG65538:EHG65580 DXK65538:DXK65580 DNO65538:DNO65580 DDS65538:DDS65580 CTW65538:CTW65580 CKA65538:CKA65580 CAE65538:CAE65580 BQI65538:BQI65580 BGM65538:BGM65580 AWQ65538:AWQ65580 AMU65538:AMU65580 ACY65538:ACY65580 TC65538:TC65580 JG65538:JG65580 K65538:K65580 WVS2:WVS44 WLW2:WLW44 WCA2:WCA44 VSE2:VSE44 VII2:VII44 UYM2:UYM44 UOQ2:UOQ44 UEU2:UEU44 TUY2:TUY44 TLC2:TLC44 TBG2:TBG44 SRK2:SRK44 SHO2:SHO44 RXS2:RXS44 RNW2:RNW44 REA2:REA44 QUE2:QUE44 QKI2:QKI44 QAM2:QAM44 PQQ2:PQQ44 PGU2:PGU44 OWY2:OWY44 ONC2:ONC44 ODG2:ODG44 NTK2:NTK44 NJO2:NJO44 MZS2:MZS44 MPW2:MPW44 MGA2:MGA44 LWE2:LWE44 LMI2:LMI44 LCM2:LCM44 KSQ2:KSQ44 KIU2:KIU44 JYY2:JYY44 JPC2:JPC44 JFG2:JFG44 IVK2:IVK44 ILO2:ILO44 IBS2:IBS44 HRW2:HRW44 HIA2:HIA44 GYE2:GYE44 GOI2:GOI44 GEM2:GEM44 FUQ2:FUQ44 FKU2:FKU44 FAY2:FAY44 ERC2:ERC44 EHG2:EHG44 DXK2:DXK44 DNO2:DNO44 DDS2:DDS44 CTW2:CTW44 CKA2:CKA44 CAE2:CAE44 BQI2:BQI44 BGM2:BGM44 AWQ2:AWQ44 AMU2:AMU44 ACY2:ACY44 TC2:TC44 JG2:JG44">
      <formula1>$K$47:$K$50</formula1>
    </dataValidation>
  </dataValidations>
  <pageMargins left="0.7" right="0.7" top="0.75" bottom="0.75" header="0.3" footer="0.3"/>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M49"/>
  <sheetViews>
    <sheetView workbookViewId="0">
      <pane ySplit="1" topLeftCell="A36"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8.28515625" bestFit="1" customWidth="1"/>
    <col min="7" max="8" width="8.7109375" bestFit="1" customWidth="1"/>
    <col min="9" max="9" width="9.7109375" bestFit="1" customWidth="1"/>
    <col min="10" max="10" width="42" customWidth="1"/>
    <col min="11" max="11" width="68.5703125" customWidth="1"/>
    <col min="12" max="12" width="12.5703125" bestFit="1" customWidth="1"/>
    <col min="13" max="13" width="10.7109375" bestFit="1" customWidth="1"/>
  </cols>
  <sheetData>
    <row r="1" spans="1:13" x14ac:dyDescent="0.25">
      <c r="A1" s="1" t="s">
        <v>0</v>
      </c>
      <c r="B1" s="1" t="s">
        <v>44</v>
      </c>
      <c r="C1" s="1" t="s">
        <v>45</v>
      </c>
      <c r="D1" s="1" t="s">
        <v>46</v>
      </c>
      <c r="E1" s="1" t="s">
        <v>180</v>
      </c>
      <c r="F1" s="1" t="s">
        <v>50</v>
      </c>
      <c r="G1" s="2" t="s">
        <v>52</v>
      </c>
      <c r="H1" s="2" t="s">
        <v>53</v>
      </c>
      <c r="I1" s="2" t="s">
        <v>54</v>
      </c>
      <c r="J1" s="2" t="s">
        <v>182</v>
      </c>
      <c r="K1" s="2" t="s">
        <v>183</v>
      </c>
      <c r="L1" s="153" t="s">
        <v>1402</v>
      </c>
      <c r="M1" s="153" t="s">
        <v>1401</v>
      </c>
    </row>
    <row r="2" spans="1:13" ht="21" x14ac:dyDescent="0.25">
      <c r="A2" s="3" t="s">
        <v>1</v>
      </c>
      <c r="B2" s="4" t="s">
        <v>47</v>
      </c>
      <c r="C2" s="4" t="s">
        <v>48</v>
      </c>
      <c r="D2" s="5" t="s">
        <v>49</v>
      </c>
      <c r="E2" s="5" t="s">
        <v>49</v>
      </c>
      <c r="F2" s="5" t="s">
        <v>51</v>
      </c>
      <c r="G2" s="5">
        <v>486899.83</v>
      </c>
      <c r="H2" s="5">
        <v>289698</v>
      </c>
      <c r="I2" s="5">
        <v>0.37925599999999998</v>
      </c>
      <c r="J2" s="21" t="s">
        <v>198</v>
      </c>
      <c r="K2" s="10"/>
      <c r="L2" s="14" t="s">
        <v>360</v>
      </c>
      <c r="M2" s="14"/>
    </row>
    <row r="3" spans="1:13" ht="21" x14ac:dyDescent="0.25">
      <c r="A3" s="3" t="s">
        <v>2</v>
      </c>
      <c r="B3" s="4" t="s">
        <v>55</v>
      </c>
      <c r="C3" s="4" t="s">
        <v>56</v>
      </c>
      <c r="D3" s="5" t="s">
        <v>49</v>
      </c>
      <c r="E3" s="5" t="s">
        <v>49</v>
      </c>
      <c r="F3" s="5" t="s">
        <v>57</v>
      </c>
      <c r="G3" s="5">
        <v>487568.06</v>
      </c>
      <c r="H3" s="5">
        <v>290137.73</v>
      </c>
      <c r="I3" s="5">
        <v>0.28341300000000003</v>
      </c>
      <c r="J3" s="21" t="s">
        <v>198</v>
      </c>
      <c r="K3" s="10"/>
      <c r="L3" s="14" t="s">
        <v>360</v>
      </c>
      <c r="M3" s="14"/>
    </row>
    <row r="4" spans="1:13" ht="21" x14ac:dyDescent="0.25">
      <c r="A4" s="3" t="s">
        <v>3</v>
      </c>
      <c r="B4" s="4" t="s">
        <v>58</v>
      </c>
      <c r="C4" s="4" t="s">
        <v>59</v>
      </c>
      <c r="D4" s="5" t="s">
        <v>49</v>
      </c>
      <c r="E4" s="5" t="s">
        <v>49</v>
      </c>
      <c r="F4" s="5" t="s">
        <v>60</v>
      </c>
      <c r="G4" s="5">
        <v>489672.02</v>
      </c>
      <c r="H4" s="5">
        <v>288671.46999999997</v>
      </c>
      <c r="I4" s="5">
        <v>0.252413</v>
      </c>
      <c r="J4" s="21"/>
      <c r="K4" s="10"/>
      <c r="L4" s="14"/>
      <c r="M4" s="14"/>
    </row>
    <row r="5" spans="1:13" ht="56.25" x14ac:dyDescent="0.25">
      <c r="A5" s="3" t="s">
        <v>4</v>
      </c>
      <c r="B5" s="4" t="s">
        <v>61</v>
      </c>
      <c r="C5" s="4"/>
      <c r="D5" s="5" t="s">
        <v>49</v>
      </c>
      <c r="E5" s="5" t="s">
        <v>49</v>
      </c>
      <c r="F5" s="5" t="s">
        <v>62</v>
      </c>
      <c r="G5" s="5">
        <v>487035.92</v>
      </c>
      <c r="H5" s="5">
        <v>287221.71000000002</v>
      </c>
      <c r="I5" s="5">
        <v>0.41953200000000002</v>
      </c>
      <c r="J5" s="29" t="s">
        <v>200</v>
      </c>
      <c r="K5" s="10" t="s">
        <v>1405</v>
      </c>
      <c r="L5" s="14" t="s">
        <v>360</v>
      </c>
      <c r="M5" s="14"/>
    </row>
    <row r="6" spans="1:13" ht="21" x14ac:dyDescent="0.25">
      <c r="A6" s="3" t="s">
        <v>5</v>
      </c>
      <c r="B6" s="4" t="s">
        <v>63</v>
      </c>
      <c r="C6" s="4" t="s">
        <v>64</v>
      </c>
      <c r="D6" s="5" t="s">
        <v>49</v>
      </c>
      <c r="E6" s="5" t="s">
        <v>49</v>
      </c>
      <c r="F6" s="5" t="s">
        <v>72</v>
      </c>
      <c r="G6" s="5">
        <v>487593.33</v>
      </c>
      <c r="H6" s="5">
        <v>288119.28999999998</v>
      </c>
      <c r="I6" s="5">
        <v>0.612904</v>
      </c>
      <c r="J6" s="21"/>
      <c r="K6" s="10"/>
      <c r="L6" s="14"/>
      <c r="M6" s="14"/>
    </row>
    <row r="7" spans="1:13" ht="21" x14ac:dyDescent="0.25">
      <c r="A7" s="3" t="s">
        <v>6</v>
      </c>
      <c r="B7" s="4" t="s">
        <v>65</v>
      </c>
      <c r="C7" s="4"/>
      <c r="D7" s="5" t="s">
        <v>49</v>
      </c>
      <c r="E7" s="5" t="s">
        <v>49</v>
      </c>
      <c r="F7" s="5" t="s">
        <v>73</v>
      </c>
      <c r="G7" s="5">
        <v>486184.14</v>
      </c>
      <c r="H7" s="5">
        <v>287701.28999999998</v>
      </c>
      <c r="I7" s="5">
        <v>2.1105100000000001</v>
      </c>
      <c r="J7" s="21"/>
      <c r="K7" s="10"/>
      <c r="L7" s="14" t="s">
        <v>360</v>
      </c>
      <c r="M7" s="14" t="s">
        <v>360</v>
      </c>
    </row>
    <row r="8" spans="1:13" ht="56.25" x14ac:dyDescent="0.25">
      <c r="A8" s="3" t="s">
        <v>7</v>
      </c>
      <c r="B8" s="4" t="s">
        <v>66</v>
      </c>
      <c r="C8" s="4" t="s">
        <v>67</v>
      </c>
      <c r="D8" s="5" t="s">
        <v>49</v>
      </c>
      <c r="E8" s="5" t="s">
        <v>49</v>
      </c>
      <c r="F8" s="5" t="s">
        <v>74</v>
      </c>
      <c r="G8" s="5">
        <v>489243.38</v>
      </c>
      <c r="H8" s="5">
        <v>288612.34000000003</v>
      </c>
      <c r="I8" s="5">
        <v>0.80570299999999995</v>
      </c>
      <c r="J8" s="29" t="s">
        <v>200</v>
      </c>
      <c r="K8" s="10" t="s">
        <v>1406</v>
      </c>
      <c r="L8" s="14" t="s">
        <v>360</v>
      </c>
      <c r="M8" s="14"/>
    </row>
    <row r="9" spans="1:13" ht="21" x14ac:dyDescent="0.25">
      <c r="A9" s="3" t="s">
        <v>8</v>
      </c>
      <c r="B9" s="4" t="s">
        <v>68</v>
      </c>
      <c r="C9" s="4"/>
      <c r="D9" s="5" t="s">
        <v>49</v>
      </c>
      <c r="E9" s="5" t="s">
        <v>49</v>
      </c>
      <c r="F9" s="5" t="s">
        <v>75</v>
      </c>
      <c r="G9" s="5">
        <v>486311.62</v>
      </c>
      <c r="H9" s="5">
        <v>288536.61</v>
      </c>
      <c r="I9" s="5">
        <v>3.9948100000000002</v>
      </c>
      <c r="J9" s="21"/>
      <c r="K9" s="10"/>
      <c r="L9" s="14" t="s">
        <v>360</v>
      </c>
      <c r="M9" s="14" t="s">
        <v>360</v>
      </c>
    </row>
    <row r="10" spans="1:13" ht="56.25" x14ac:dyDescent="0.25">
      <c r="A10" s="3" t="s">
        <v>9</v>
      </c>
      <c r="B10" s="4" t="s">
        <v>69</v>
      </c>
      <c r="C10" s="4"/>
      <c r="D10" s="5" t="s">
        <v>49</v>
      </c>
      <c r="E10" s="5" t="s">
        <v>49</v>
      </c>
      <c r="F10" s="5" t="s">
        <v>76</v>
      </c>
      <c r="G10" s="5">
        <v>488000.75</v>
      </c>
      <c r="H10" s="5">
        <v>288724.53000000003</v>
      </c>
      <c r="I10" s="5">
        <v>0.70128599999999996</v>
      </c>
      <c r="J10" s="29" t="s">
        <v>200</v>
      </c>
      <c r="K10" s="10" t="s">
        <v>1405</v>
      </c>
      <c r="L10" s="14" t="s">
        <v>360</v>
      </c>
      <c r="M10" s="14"/>
    </row>
    <row r="11" spans="1:13" ht="21" x14ac:dyDescent="0.25">
      <c r="A11" s="3" t="s">
        <v>10</v>
      </c>
      <c r="B11" s="4" t="s">
        <v>70</v>
      </c>
      <c r="C11" s="4"/>
      <c r="D11" s="5" t="s">
        <v>49</v>
      </c>
      <c r="E11" s="5" t="s">
        <v>49</v>
      </c>
      <c r="F11" s="5" t="s">
        <v>77</v>
      </c>
      <c r="G11" s="5">
        <v>486108.26</v>
      </c>
      <c r="H11" s="5">
        <v>287407.74</v>
      </c>
      <c r="I11" s="5">
        <v>1.6654899999999999</v>
      </c>
      <c r="J11" s="21"/>
      <c r="K11" s="10"/>
      <c r="L11" s="14" t="s">
        <v>360</v>
      </c>
      <c r="M11" s="14" t="s">
        <v>360</v>
      </c>
    </row>
    <row r="12" spans="1:13" ht="21" x14ac:dyDescent="0.25">
      <c r="A12" s="3" t="s">
        <v>11</v>
      </c>
      <c r="B12" s="4" t="s">
        <v>71</v>
      </c>
      <c r="C12" s="4"/>
      <c r="D12" s="5" t="s">
        <v>49</v>
      </c>
      <c r="E12" s="5" t="s">
        <v>49</v>
      </c>
      <c r="F12" s="5" t="s">
        <v>78</v>
      </c>
      <c r="G12" s="5">
        <v>489374.37</v>
      </c>
      <c r="H12" s="5">
        <v>290154.49</v>
      </c>
      <c r="I12" s="5">
        <v>9.7194800000000008</v>
      </c>
      <c r="J12" s="21"/>
      <c r="K12" s="10"/>
      <c r="L12" s="14"/>
      <c r="M12" s="14"/>
    </row>
    <row r="13" spans="1:13" ht="56.25" x14ac:dyDescent="0.25">
      <c r="A13" s="6" t="s">
        <v>12</v>
      </c>
      <c r="B13" s="4" t="s">
        <v>79</v>
      </c>
      <c r="C13" s="4" t="s">
        <v>80</v>
      </c>
      <c r="D13" s="5" t="s">
        <v>81</v>
      </c>
      <c r="E13" s="5" t="s">
        <v>81</v>
      </c>
      <c r="F13" s="5" t="s">
        <v>84</v>
      </c>
      <c r="G13" s="5">
        <v>487396.51</v>
      </c>
      <c r="H13" s="5">
        <v>280288.78000000003</v>
      </c>
      <c r="I13" s="5">
        <v>0.42795100000000003</v>
      </c>
      <c r="J13" s="29" t="s">
        <v>200</v>
      </c>
      <c r="K13" s="10" t="s">
        <v>1306</v>
      </c>
      <c r="L13" s="14" t="s">
        <v>360</v>
      </c>
      <c r="M13" s="14"/>
    </row>
    <row r="14" spans="1:13" ht="56.25" x14ac:dyDescent="0.25">
      <c r="A14" s="6" t="s">
        <v>13</v>
      </c>
      <c r="B14" s="4" t="s">
        <v>82</v>
      </c>
      <c r="C14" s="4" t="s">
        <v>83</v>
      </c>
      <c r="D14" s="5" t="s">
        <v>81</v>
      </c>
      <c r="E14" s="5" t="s">
        <v>81</v>
      </c>
      <c r="F14" s="5" t="s">
        <v>85</v>
      </c>
      <c r="G14" s="5">
        <v>486593.37</v>
      </c>
      <c r="H14" s="5">
        <v>279982.45</v>
      </c>
      <c r="I14" s="5">
        <v>1.6230199999999999</v>
      </c>
      <c r="J14" s="29" t="s">
        <v>200</v>
      </c>
      <c r="K14" s="10" t="s">
        <v>1307</v>
      </c>
      <c r="L14" s="14" t="s">
        <v>360</v>
      </c>
      <c r="M14" s="14"/>
    </row>
    <row r="15" spans="1:13" ht="22.5" x14ac:dyDescent="0.25">
      <c r="A15" s="6" t="s">
        <v>14</v>
      </c>
      <c r="B15" s="4" t="s">
        <v>86</v>
      </c>
      <c r="C15" s="4" t="s">
        <v>87</v>
      </c>
      <c r="D15" s="5" t="s">
        <v>88</v>
      </c>
      <c r="E15" s="5" t="s">
        <v>81</v>
      </c>
      <c r="F15" s="5" t="s">
        <v>89</v>
      </c>
      <c r="G15" s="5">
        <v>481629.76</v>
      </c>
      <c r="H15" s="5">
        <v>281514.83</v>
      </c>
      <c r="I15" s="5">
        <v>1.6044499999999999</v>
      </c>
      <c r="J15" s="21" t="s">
        <v>198</v>
      </c>
      <c r="K15" s="10" t="s">
        <v>1308</v>
      </c>
      <c r="L15" s="14" t="s">
        <v>360</v>
      </c>
      <c r="M15" s="14" t="s">
        <v>360</v>
      </c>
    </row>
    <row r="16" spans="1:13" ht="56.25" x14ac:dyDescent="0.25">
      <c r="A16" s="6" t="s">
        <v>15</v>
      </c>
      <c r="B16" s="4" t="s">
        <v>90</v>
      </c>
      <c r="C16" s="4" t="s">
        <v>91</v>
      </c>
      <c r="D16" s="5" t="s">
        <v>92</v>
      </c>
      <c r="E16" s="5" t="s">
        <v>81</v>
      </c>
      <c r="F16" s="5" t="s">
        <v>93</v>
      </c>
      <c r="G16" s="5">
        <v>480442.17</v>
      </c>
      <c r="H16" s="5">
        <v>288146.62</v>
      </c>
      <c r="I16" s="5">
        <v>1.6927700000000001</v>
      </c>
      <c r="J16" s="29" t="s">
        <v>200</v>
      </c>
      <c r="K16" s="10" t="s">
        <v>1309</v>
      </c>
      <c r="L16" s="14"/>
      <c r="M16" s="14"/>
    </row>
    <row r="17" spans="1:13" ht="56.25" x14ac:dyDescent="0.25">
      <c r="A17" s="6" t="s">
        <v>16</v>
      </c>
      <c r="B17" s="4" t="s">
        <v>1535</v>
      </c>
      <c r="C17" s="4" t="s">
        <v>95</v>
      </c>
      <c r="D17" s="5" t="s">
        <v>96</v>
      </c>
      <c r="E17" s="5" t="s">
        <v>81</v>
      </c>
      <c r="F17" s="5" t="s">
        <v>97</v>
      </c>
      <c r="G17" s="5">
        <v>481326.27</v>
      </c>
      <c r="H17" s="5">
        <v>282839.21999999997</v>
      </c>
      <c r="I17" s="5">
        <v>3.4181400000000002</v>
      </c>
      <c r="J17" s="29" t="s">
        <v>200</v>
      </c>
      <c r="K17" s="10" t="s">
        <v>1310</v>
      </c>
      <c r="L17" s="14" t="s">
        <v>360</v>
      </c>
      <c r="M17" s="14"/>
    </row>
    <row r="18" spans="1:13" ht="56.25" x14ac:dyDescent="0.25">
      <c r="A18" s="6" t="s">
        <v>17</v>
      </c>
      <c r="B18" s="4" t="s">
        <v>1536</v>
      </c>
      <c r="C18" s="4"/>
      <c r="D18" s="5" t="s">
        <v>99</v>
      </c>
      <c r="E18" s="5" t="s">
        <v>81</v>
      </c>
      <c r="F18" s="5" t="s">
        <v>100</v>
      </c>
      <c r="G18" s="5">
        <v>489519.82</v>
      </c>
      <c r="H18" s="5">
        <v>273939.83</v>
      </c>
      <c r="I18" s="5">
        <v>1.1938899999999999</v>
      </c>
      <c r="J18" s="29" t="s">
        <v>200</v>
      </c>
      <c r="K18" s="10" t="s">
        <v>1311</v>
      </c>
      <c r="L18" s="14" t="s">
        <v>360</v>
      </c>
      <c r="M18" s="14" t="s">
        <v>360</v>
      </c>
    </row>
    <row r="19" spans="1:13" ht="21" x14ac:dyDescent="0.25">
      <c r="A19" s="7" t="s">
        <v>18</v>
      </c>
      <c r="B19" s="8" t="s">
        <v>101</v>
      </c>
      <c r="C19" s="8" t="s">
        <v>102</v>
      </c>
      <c r="D19" s="9" t="s">
        <v>88</v>
      </c>
      <c r="E19" s="5" t="s">
        <v>81</v>
      </c>
      <c r="F19" s="9" t="s">
        <v>104</v>
      </c>
      <c r="G19" s="9">
        <v>481657.55</v>
      </c>
      <c r="H19" s="9">
        <v>281572.78999999998</v>
      </c>
      <c r="I19" s="9">
        <v>0.39340000000000003</v>
      </c>
      <c r="J19" s="21" t="s">
        <v>198</v>
      </c>
      <c r="K19" s="10" t="s">
        <v>1312</v>
      </c>
      <c r="L19" s="14" t="s">
        <v>360</v>
      </c>
      <c r="M19" s="14"/>
    </row>
    <row r="20" spans="1:13" ht="56.25" x14ac:dyDescent="0.25">
      <c r="A20" s="7" t="s">
        <v>19</v>
      </c>
      <c r="B20" s="139" t="s">
        <v>1278</v>
      </c>
      <c r="C20" s="20" t="s">
        <v>1279</v>
      </c>
      <c r="D20" s="11" t="s">
        <v>103</v>
      </c>
      <c r="E20" s="5" t="s">
        <v>81</v>
      </c>
      <c r="F20" s="11" t="s">
        <v>105</v>
      </c>
      <c r="G20" s="11">
        <v>486346.69</v>
      </c>
      <c r="H20" s="11">
        <v>278328.44</v>
      </c>
      <c r="I20" s="11">
        <v>0.35975200000000002</v>
      </c>
      <c r="J20" s="29" t="s">
        <v>200</v>
      </c>
      <c r="K20" s="10" t="s">
        <v>1313</v>
      </c>
      <c r="L20" s="14" t="s">
        <v>360</v>
      </c>
      <c r="M20" s="14" t="s">
        <v>360</v>
      </c>
    </row>
    <row r="21" spans="1:13" ht="56.25" x14ac:dyDescent="0.25">
      <c r="A21" s="7" t="s">
        <v>20</v>
      </c>
      <c r="B21" s="139" t="s">
        <v>1276</v>
      </c>
      <c r="C21" s="20" t="s">
        <v>1277</v>
      </c>
      <c r="D21" s="11" t="s">
        <v>103</v>
      </c>
      <c r="E21" s="5" t="s">
        <v>81</v>
      </c>
      <c r="F21" s="11" t="s">
        <v>108</v>
      </c>
      <c r="G21" s="11">
        <v>486299.13</v>
      </c>
      <c r="H21" s="11">
        <v>278720.7</v>
      </c>
      <c r="I21" s="11">
        <v>1.3367899999999999</v>
      </c>
      <c r="J21" s="29" t="s">
        <v>200</v>
      </c>
      <c r="K21" s="10" t="s">
        <v>1314</v>
      </c>
      <c r="L21" s="14" t="s">
        <v>360</v>
      </c>
      <c r="M21" s="14" t="s">
        <v>360</v>
      </c>
    </row>
    <row r="22" spans="1:13" ht="56.25" x14ac:dyDescent="0.25">
      <c r="A22" s="7" t="s">
        <v>21</v>
      </c>
      <c r="B22" s="10" t="s">
        <v>106</v>
      </c>
      <c r="C22" s="10" t="s">
        <v>83</v>
      </c>
      <c r="D22" s="10" t="s">
        <v>107</v>
      </c>
      <c r="E22" s="5" t="s">
        <v>81</v>
      </c>
      <c r="F22" s="10" t="s">
        <v>109</v>
      </c>
      <c r="G22" s="10">
        <v>486328.68</v>
      </c>
      <c r="H22" s="10">
        <v>280418.86</v>
      </c>
      <c r="I22" s="10">
        <v>0.44078000000000001</v>
      </c>
      <c r="J22" s="29" t="s">
        <v>200</v>
      </c>
      <c r="K22" s="10" t="s">
        <v>1315</v>
      </c>
      <c r="L22" s="14" t="s">
        <v>360</v>
      </c>
      <c r="M22" s="14"/>
    </row>
    <row r="23" spans="1:13" ht="56.25" x14ac:dyDescent="0.25">
      <c r="A23" s="7" t="s">
        <v>22</v>
      </c>
      <c r="B23" s="139" t="s">
        <v>1537</v>
      </c>
      <c r="C23" s="20" t="s">
        <v>138</v>
      </c>
      <c r="D23" s="11" t="s">
        <v>103</v>
      </c>
      <c r="E23" s="5" t="s">
        <v>81</v>
      </c>
      <c r="F23" s="11" t="s">
        <v>110</v>
      </c>
      <c r="G23" s="11">
        <v>486520.71</v>
      </c>
      <c r="H23" s="11">
        <v>278325.53999999998</v>
      </c>
      <c r="I23" s="11">
        <v>0.52382700000000004</v>
      </c>
      <c r="J23" s="29" t="s">
        <v>200</v>
      </c>
      <c r="K23" s="10" t="s">
        <v>1316</v>
      </c>
      <c r="L23" s="14" t="s">
        <v>360</v>
      </c>
      <c r="M23" s="14" t="s">
        <v>360</v>
      </c>
    </row>
    <row r="24" spans="1:13" ht="56.25" x14ac:dyDescent="0.25">
      <c r="A24" s="7" t="s">
        <v>23</v>
      </c>
      <c r="B24" s="8" t="s">
        <v>111</v>
      </c>
      <c r="C24" s="8" t="s">
        <v>112</v>
      </c>
      <c r="D24" s="11" t="s">
        <v>113</v>
      </c>
      <c r="E24" s="5" t="s">
        <v>181</v>
      </c>
      <c r="F24" s="11" t="s">
        <v>114</v>
      </c>
      <c r="G24" s="11">
        <v>499603.02</v>
      </c>
      <c r="H24" s="11">
        <v>278432.45</v>
      </c>
      <c r="I24" s="11">
        <v>0.251448</v>
      </c>
      <c r="J24" s="29" t="s">
        <v>200</v>
      </c>
      <c r="K24" s="10"/>
      <c r="L24" s="14" t="s">
        <v>360</v>
      </c>
      <c r="M24" s="14"/>
    </row>
    <row r="25" spans="1:13" ht="56.25" x14ac:dyDescent="0.25">
      <c r="A25" s="7" t="s">
        <v>24</v>
      </c>
      <c r="B25" s="8" t="s">
        <v>115</v>
      </c>
      <c r="C25" s="8" t="s">
        <v>116</v>
      </c>
      <c r="D25" s="11" t="s">
        <v>117</v>
      </c>
      <c r="E25" s="5" t="s">
        <v>181</v>
      </c>
      <c r="F25" s="11" t="s">
        <v>118</v>
      </c>
      <c r="G25" s="11">
        <v>494196.16</v>
      </c>
      <c r="H25" s="11">
        <v>270375.58</v>
      </c>
      <c r="I25" s="11">
        <v>0.47878599999999999</v>
      </c>
      <c r="J25" s="29" t="s">
        <v>200</v>
      </c>
      <c r="K25" s="10" t="s">
        <v>1240</v>
      </c>
      <c r="L25" s="14"/>
      <c r="M25" s="14"/>
    </row>
    <row r="26" spans="1:13" ht="56.25" x14ac:dyDescent="0.25">
      <c r="A26" s="7" t="s">
        <v>25</v>
      </c>
      <c r="B26" s="8" t="s">
        <v>119</v>
      </c>
      <c r="C26" s="8" t="s">
        <v>120</v>
      </c>
      <c r="D26" s="11" t="s">
        <v>117</v>
      </c>
      <c r="E26" s="5" t="s">
        <v>181</v>
      </c>
      <c r="F26" s="11" t="s">
        <v>121</v>
      </c>
      <c r="G26" s="11">
        <v>494797.52</v>
      </c>
      <c r="H26" s="11">
        <v>270705.51</v>
      </c>
      <c r="I26" s="11">
        <v>0.52088599999999996</v>
      </c>
      <c r="J26" s="29" t="s">
        <v>200</v>
      </c>
      <c r="K26" s="10"/>
      <c r="L26" s="14" t="s">
        <v>360</v>
      </c>
      <c r="M26" s="14" t="s">
        <v>360</v>
      </c>
    </row>
    <row r="27" spans="1:13" ht="56.25" x14ac:dyDescent="0.25">
      <c r="A27" s="7" t="s">
        <v>26</v>
      </c>
      <c r="B27" s="8" t="s">
        <v>122</v>
      </c>
      <c r="C27" s="8" t="s">
        <v>123</v>
      </c>
      <c r="D27" s="11" t="s">
        <v>117</v>
      </c>
      <c r="E27" s="5" t="s">
        <v>181</v>
      </c>
      <c r="F27" s="11" t="s">
        <v>124</v>
      </c>
      <c r="G27" s="11">
        <v>493862.44</v>
      </c>
      <c r="H27" s="11">
        <v>270306.44</v>
      </c>
      <c r="I27" s="11">
        <v>8.8405100000000001</v>
      </c>
      <c r="J27" s="29" t="s">
        <v>200</v>
      </c>
      <c r="K27" s="10"/>
      <c r="L27" s="14" t="s">
        <v>360</v>
      </c>
      <c r="M27" s="14" t="s">
        <v>360</v>
      </c>
    </row>
    <row r="28" spans="1:13" ht="56.25" x14ac:dyDescent="0.25">
      <c r="A28" s="7" t="s">
        <v>27</v>
      </c>
      <c r="B28" s="12">
        <v>77</v>
      </c>
      <c r="C28" s="8" t="s">
        <v>125</v>
      </c>
      <c r="D28" s="11" t="s">
        <v>126</v>
      </c>
      <c r="E28" s="5" t="s">
        <v>181</v>
      </c>
      <c r="F28" s="11" t="s">
        <v>127</v>
      </c>
      <c r="G28" s="11">
        <v>496307.57</v>
      </c>
      <c r="H28" s="11">
        <v>268899.7</v>
      </c>
      <c r="I28" s="11">
        <v>0.28983300000000001</v>
      </c>
      <c r="J28" s="29" t="s">
        <v>200</v>
      </c>
      <c r="K28" s="10" t="s">
        <v>1241</v>
      </c>
      <c r="L28" s="14" t="s">
        <v>360</v>
      </c>
      <c r="M28" s="14" t="s">
        <v>360</v>
      </c>
    </row>
    <row r="29" spans="1:13" ht="56.25" x14ac:dyDescent="0.25">
      <c r="A29" s="7" t="s">
        <v>28</v>
      </c>
      <c r="B29" s="8" t="s">
        <v>128</v>
      </c>
      <c r="C29" s="8" t="s">
        <v>120</v>
      </c>
      <c r="D29" s="11" t="s">
        <v>129</v>
      </c>
      <c r="E29" s="5" t="s">
        <v>181</v>
      </c>
      <c r="F29" s="11" t="s">
        <v>130</v>
      </c>
      <c r="G29" s="11">
        <v>506214.07</v>
      </c>
      <c r="H29" s="11">
        <v>296308.36</v>
      </c>
      <c r="I29" s="11">
        <v>0.30342200000000003</v>
      </c>
      <c r="J29" s="29" t="s">
        <v>200</v>
      </c>
      <c r="K29" s="10"/>
      <c r="L29" s="14" t="s">
        <v>360</v>
      </c>
      <c r="M29" s="14" t="s">
        <v>360</v>
      </c>
    </row>
    <row r="30" spans="1:13" ht="56.25" x14ac:dyDescent="0.25">
      <c r="A30" s="7" t="s">
        <v>29</v>
      </c>
      <c r="B30" s="13">
        <v>21</v>
      </c>
      <c r="C30" s="8" t="s">
        <v>131</v>
      </c>
      <c r="D30" s="11" t="s">
        <v>132</v>
      </c>
      <c r="E30" s="5" t="s">
        <v>181</v>
      </c>
      <c r="F30" s="11" t="s">
        <v>133</v>
      </c>
      <c r="G30" s="11">
        <v>498355.3</v>
      </c>
      <c r="H30" s="11">
        <v>275255.33</v>
      </c>
      <c r="I30" s="11">
        <v>0.31092500000000001</v>
      </c>
      <c r="J30" s="29" t="s">
        <v>200</v>
      </c>
      <c r="K30" s="10"/>
      <c r="L30" s="14"/>
      <c r="M30" s="14"/>
    </row>
    <row r="31" spans="1:13" ht="56.25" x14ac:dyDescent="0.25">
      <c r="A31" s="7" t="s">
        <v>30</v>
      </c>
      <c r="B31" s="8" t="s">
        <v>134</v>
      </c>
      <c r="C31" s="8" t="s">
        <v>135</v>
      </c>
      <c r="D31" s="11" t="s">
        <v>136</v>
      </c>
      <c r="E31" s="5" t="s">
        <v>181</v>
      </c>
      <c r="F31" s="11" t="s">
        <v>141</v>
      </c>
      <c r="G31" s="11">
        <v>495068.93</v>
      </c>
      <c r="H31" s="11">
        <v>267111.33</v>
      </c>
      <c r="I31" s="11">
        <v>0.29413099999999998</v>
      </c>
      <c r="J31" s="29" t="s">
        <v>200</v>
      </c>
      <c r="K31" s="10"/>
      <c r="L31" s="14" t="s">
        <v>360</v>
      </c>
      <c r="M31" s="14"/>
    </row>
    <row r="32" spans="1:13" ht="21" x14ac:dyDescent="0.25">
      <c r="A32" s="7" t="s">
        <v>31</v>
      </c>
      <c r="B32" s="8" t="s">
        <v>137</v>
      </c>
      <c r="C32" s="8" t="s">
        <v>138</v>
      </c>
      <c r="D32" s="11" t="s">
        <v>136</v>
      </c>
      <c r="E32" s="5" t="s">
        <v>181</v>
      </c>
      <c r="F32" s="11" t="s">
        <v>142</v>
      </c>
      <c r="G32" s="11">
        <v>495591.94</v>
      </c>
      <c r="H32" s="11">
        <v>267572.40000000002</v>
      </c>
      <c r="I32" s="11">
        <v>0.38409500000000002</v>
      </c>
      <c r="J32" s="21" t="s">
        <v>198</v>
      </c>
      <c r="K32" s="10"/>
      <c r="L32" s="14" t="s">
        <v>360</v>
      </c>
      <c r="M32" s="14" t="s">
        <v>360</v>
      </c>
    </row>
    <row r="33" spans="1:13" ht="21" x14ac:dyDescent="0.25">
      <c r="A33" s="7" t="s">
        <v>32</v>
      </c>
      <c r="B33" s="8" t="s">
        <v>139</v>
      </c>
      <c r="C33" s="8" t="s">
        <v>140</v>
      </c>
      <c r="D33" s="11" t="s">
        <v>136</v>
      </c>
      <c r="E33" s="5" t="s">
        <v>181</v>
      </c>
      <c r="F33" s="11" t="s">
        <v>143</v>
      </c>
      <c r="G33" s="11">
        <v>496208.16</v>
      </c>
      <c r="H33" s="11">
        <v>267072.71999999997</v>
      </c>
      <c r="I33" s="11">
        <v>0.73693699999999995</v>
      </c>
      <c r="J33" s="21" t="s">
        <v>198</v>
      </c>
      <c r="K33" s="10" t="s">
        <v>1242</v>
      </c>
      <c r="L33" s="14" t="s">
        <v>360</v>
      </c>
      <c r="M33" s="14" t="s">
        <v>360</v>
      </c>
    </row>
    <row r="34" spans="1:13" ht="56.25" x14ac:dyDescent="0.25">
      <c r="A34" s="7" t="s">
        <v>33</v>
      </c>
      <c r="B34" s="8" t="s">
        <v>144</v>
      </c>
      <c r="C34" s="8" t="s">
        <v>145</v>
      </c>
      <c r="D34" s="11" t="s">
        <v>146</v>
      </c>
      <c r="E34" s="5" t="s">
        <v>150</v>
      </c>
      <c r="F34" s="11" t="s">
        <v>147</v>
      </c>
      <c r="G34" s="11">
        <v>490694.17</v>
      </c>
      <c r="H34" s="11">
        <v>262895.2</v>
      </c>
      <c r="I34" s="11">
        <v>1.7342299999999999</v>
      </c>
      <c r="J34" s="29" t="s">
        <v>200</v>
      </c>
      <c r="K34" s="10" t="s">
        <v>521</v>
      </c>
      <c r="L34" s="14"/>
      <c r="M34" s="14"/>
    </row>
    <row r="35" spans="1:13" ht="56.25" x14ac:dyDescent="0.25">
      <c r="A35" s="7" t="s">
        <v>34</v>
      </c>
      <c r="B35" s="8" t="s">
        <v>148</v>
      </c>
      <c r="C35" s="8" t="s">
        <v>149</v>
      </c>
      <c r="D35" s="11" t="s">
        <v>150</v>
      </c>
      <c r="E35" s="5" t="s">
        <v>150</v>
      </c>
      <c r="F35" s="11" t="s">
        <v>151</v>
      </c>
      <c r="G35" s="11">
        <v>488794.33</v>
      </c>
      <c r="H35" s="11">
        <v>267310.05</v>
      </c>
      <c r="I35" s="11">
        <v>0.73684400000000005</v>
      </c>
      <c r="J35" s="29" t="s">
        <v>200</v>
      </c>
      <c r="K35" s="10" t="s">
        <v>522</v>
      </c>
      <c r="L35" s="14" t="s">
        <v>360</v>
      </c>
      <c r="M35" s="14"/>
    </row>
    <row r="36" spans="1:13" ht="56.25" x14ac:dyDescent="0.25">
      <c r="A36" s="7" t="s">
        <v>35</v>
      </c>
      <c r="B36" s="8" t="s">
        <v>152</v>
      </c>
      <c r="C36" s="8" t="s">
        <v>153</v>
      </c>
      <c r="D36" s="11" t="s">
        <v>150</v>
      </c>
      <c r="E36" s="5" t="s">
        <v>150</v>
      </c>
      <c r="F36" s="11" t="s">
        <v>154</v>
      </c>
      <c r="G36" s="11">
        <v>488274.32</v>
      </c>
      <c r="H36" s="11">
        <v>266723.45</v>
      </c>
      <c r="I36" s="11">
        <v>0.375162</v>
      </c>
      <c r="J36" s="29" t="s">
        <v>200</v>
      </c>
      <c r="K36" s="10" t="s">
        <v>523</v>
      </c>
      <c r="L36" s="14" t="s">
        <v>360</v>
      </c>
      <c r="M36" s="14"/>
    </row>
    <row r="37" spans="1:13" ht="56.25" x14ac:dyDescent="0.25">
      <c r="A37" s="7" t="s">
        <v>36</v>
      </c>
      <c r="B37" s="8" t="s">
        <v>155</v>
      </c>
      <c r="C37" s="8" t="s">
        <v>156</v>
      </c>
      <c r="D37" s="11" t="s">
        <v>150</v>
      </c>
      <c r="E37" s="5" t="s">
        <v>150</v>
      </c>
      <c r="F37" s="11" t="s">
        <v>157</v>
      </c>
      <c r="G37" s="11">
        <v>488406.05</v>
      </c>
      <c r="H37" s="11">
        <v>267919.84999999998</v>
      </c>
      <c r="I37" s="11">
        <v>0.54935400000000001</v>
      </c>
      <c r="J37" s="29" t="s">
        <v>200</v>
      </c>
      <c r="K37" s="10" t="s">
        <v>524</v>
      </c>
      <c r="L37" s="14" t="s">
        <v>360</v>
      </c>
      <c r="M37" s="14"/>
    </row>
    <row r="38" spans="1:13" ht="56.25" x14ac:dyDescent="0.25">
      <c r="A38" s="7" t="s">
        <v>37</v>
      </c>
      <c r="B38" s="8" t="s">
        <v>158</v>
      </c>
      <c r="C38" s="8" t="s">
        <v>159</v>
      </c>
      <c r="D38" s="11" t="s">
        <v>150</v>
      </c>
      <c r="E38" s="5" t="s">
        <v>150</v>
      </c>
      <c r="F38" s="11" t="s">
        <v>162</v>
      </c>
      <c r="G38" s="11">
        <v>489738.89</v>
      </c>
      <c r="H38" s="11">
        <v>268548.96999999997</v>
      </c>
      <c r="I38" s="11">
        <v>1.13853</v>
      </c>
      <c r="J38" s="29" t="s">
        <v>200</v>
      </c>
      <c r="K38" s="10" t="s">
        <v>525</v>
      </c>
      <c r="L38" s="14" t="s">
        <v>360</v>
      </c>
      <c r="M38" s="14" t="s">
        <v>360</v>
      </c>
    </row>
    <row r="39" spans="1:13" ht="56.25" x14ac:dyDescent="0.25">
      <c r="A39" s="7" t="s">
        <v>38</v>
      </c>
      <c r="B39" s="8" t="s">
        <v>160</v>
      </c>
      <c r="C39" s="8" t="s">
        <v>161</v>
      </c>
      <c r="D39" s="11" t="s">
        <v>161</v>
      </c>
      <c r="E39" s="5" t="s">
        <v>150</v>
      </c>
      <c r="F39" s="11" t="s">
        <v>163</v>
      </c>
      <c r="G39" s="11">
        <v>490400.44</v>
      </c>
      <c r="H39" s="11">
        <v>259507.38</v>
      </c>
      <c r="I39" s="11">
        <v>0.66134700000000002</v>
      </c>
      <c r="J39" s="29" t="s">
        <v>200</v>
      </c>
      <c r="K39" s="10" t="s">
        <v>526</v>
      </c>
      <c r="L39" s="14"/>
      <c r="M39" s="14"/>
    </row>
    <row r="40" spans="1:13" ht="56.25" x14ac:dyDescent="0.25">
      <c r="A40" s="7" t="s">
        <v>39</v>
      </c>
      <c r="B40" s="8" t="s">
        <v>164</v>
      </c>
      <c r="C40" s="8" t="s">
        <v>165</v>
      </c>
      <c r="D40" s="11" t="s">
        <v>150</v>
      </c>
      <c r="E40" s="5" t="s">
        <v>150</v>
      </c>
      <c r="F40" s="11" t="s">
        <v>166</v>
      </c>
      <c r="G40" s="11">
        <v>488882.73</v>
      </c>
      <c r="H40" s="11">
        <v>267926.53000000003</v>
      </c>
      <c r="I40" s="11">
        <v>3.1223700000000001</v>
      </c>
      <c r="J40" s="29" t="s">
        <v>200</v>
      </c>
      <c r="K40" s="10" t="s">
        <v>527</v>
      </c>
      <c r="L40" s="14" t="s">
        <v>360</v>
      </c>
      <c r="M40" s="14" t="s">
        <v>360</v>
      </c>
    </row>
    <row r="41" spans="1:13" ht="56.25" x14ac:dyDescent="0.25">
      <c r="A41" s="7" t="s">
        <v>40</v>
      </c>
      <c r="B41" s="8" t="s">
        <v>167</v>
      </c>
      <c r="C41" s="8" t="s">
        <v>168</v>
      </c>
      <c r="D41" s="11" t="s">
        <v>150</v>
      </c>
      <c r="E41" s="5" t="s">
        <v>150</v>
      </c>
      <c r="F41" s="11" t="s">
        <v>169</v>
      </c>
      <c r="G41" s="11">
        <v>489353.2</v>
      </c>
      <c r="H41" s="11">
        <v>267916.62</v>
      </c>
      <c r="I41" s="11">
        <v>0.45309300000000002</v>
      </c>
      <c r="J41" s="29" t="s">
        <v>200</v>
      </c>
      <c r="K41" s="10" t="s">
        <v>528</v>
      </c>
      <c r="L41" s="14" t="s">
        <v>360</v>
      </c>
      <c r="M41" s="14" t="s">
        <v>360</v>
      </c>
    </row>
    <row r="42" spans="1:13" ht="56.25" x14ac:dyDescent="0.25">
      <c r="A42" s="7" t="s">
        <v>41</v>
      </c>
      <c r="B42" s="8" t="s">
        <v>170</v>
      </c>
      <c r="C42" s="8" t="s">
        <v>171</v>
      </c>
      <c r="D42" s="11" t="s">
        <v>150</v>
      </c>
      <c r="E42" s="5" t="s">
        <v>150</v>
      </c>
      <c r="F42" s="11" t="s">
        <v>172</v>
      </c>
      <c r="G42" s="11">
        <v>490181.41</v>
      </c>
      <c r="H42" s="11">
        <v>268930.89</v>
      </c>
      <c r="I42" s="11">
        <v>10.8758</v>
      </c>
      <c r="J42" s="29" t="s">
        <v>200</v>
      </c>
      <c r="K42" s="10" t="s">
        <v>529</v>
      </c>
      <c r="L42" s="14" t="s">
        <v>360</v>
      </c>
      <c r="M42" s="14" t="s">
        <v>360</v>
      </c>
    </row>
    <row r="43" spans="1:13" ht="56.25" x14ac:dyDescent="0.25">
      <c r="A43" s="7" t="s">
        <v>42</v>
      </c>
      <c r="B43" s="8" t="s">
        <v>173</v>
      </c>
      <c r="C43" s="8" t="s">
        <v>174</v>
      </c>
      <c r="D43" s="11" t="s">
        <v>175</v>
      </c>
      <c r="E43" s="5" t="s">
        <v>150</v>
      </c>
      <c r="F43" s="11" t="s">
        <v>176</v>
      </c>
      <c r="G43" s="11">
        <v>491989.85</v>
      </c>
      <c r="H43" s="11">
        <v>271644.52</v>
      </c>
      <c r="I43" s="11">
        <v>1.38846</v>
      </c>
      <c r="J43" s="29" t="s">
        <v>200</v>
      </c>
      <c r="K43" s="10" t="s">
        <v>530</v>
      </c>
      <c r="L43" s="14" t="s">
        <v>360</v>
      </c>
      <c r="M43" s="14" t="s">
        <v>360</v>
      </c>
    </row>
    <row r="44" spans="1:13" ht="56.25" x14ac:dyDescent="0.25">
      <c r="A44" s="7" t="s">
        <v>43</v>
      </c>
      <c r="B44" s="8" t="s">
        <v>177</v>
      </c>
      <c r="C44" s="8" t="s">
        <v>178</v>
      </c>
      <c r="D44" s="11" t="s">
        <v>150</v>
      </c>
      <c r="E44" s="5" t="s">
        <v>150</v>
      </c>
      <c r="F44" s="11" t="s">
        <v>179</v>
      </c>
      <c r="G44" s="11">
        <v>489355.11</v>
      </c>
      <c r="H44" s="11">
        <v>268063.18</v>
      </c>
      <c r="I44" s="11">
        <v>0.82981899999999997</v>
      </c>
      <c r="J44" s="29" t="s">
        <v>200</v>
      </c>
      <c r="K44" s="10" t="s">
        <v>531</v>
      </c>
      <c r="L44" s="14" t="s">
        <v>360</v>
      </c>
      <c r="M44" s="14" t="s">
        <v>360</v>
      </c>
    </row>
    <row r="47" spans="1:13" x14ac:dyDescent="0.25">
      <c r="J47" s="26" t="s">
        <v>198</v>
      </c>
    </row>
    <row r="48" spans="1:13" x14ac:dyDescent="0.25">
      <c r="J48" s="23" t="s">
        <v>199</v>
      </c>
    </row>
    <row r="49" spans="10:10" x14ac:dyDescent="0.25">
      <c r="J49" s="24" t="s">
        <v>200</v>
      </c>
    </row>
  </sheetData>
  <autoFilter ref="A1:M44"/>
  <dataValidations count="1">
    <dataValidation type="list" allowBlank="1" showInputMessage="1" showErrorMessage="1" sqref="J2:J44">
      <formula1>$J$47:$J$49</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4A47A6A2-8C3D-4130-A0DF-1681F9FF1E95}">
            <xm:f>NOT(ISERROR(SEARCH($J$49,J2)))</xm:f>
            <xm:f>$J$49</xm:f>
            <x14:dxf>
              <fill>
                <patternFill>
                  <bgColor theme="5"/>
                </patternFill>
              </fill>
            </x14:dxf>
          </x14:cfRule>
          <x14:cfRule type="containsText" priority="2" operator="containsText" id="{05726179-6116-44DD-9FA7-5D53E187B3FE}">
            <xm:f>NOT(ISERROR(SEARCH($J$48,J2)))</xm:f>
            <xm:f>$J$48</xm:f>
            <x14:dxf>
              <fill>
                <patternFill>
                  <bgColor rgb="FFFFFF00"/>
                </patternFill>
              </fill>
            </x14:dxf>
          </x14:cfRule>
          <x14:cfRule type="containsText" priority="3" operator="containsText" id="{07D67199-B3CA-4E13-9CC6-FEA095BACDE3}">
            <xm:f>NOT(ISERROR(SEARCH($J$47,J2)))</xm:f>
            <xm:f>$J$47</xm:f>
            <x14:dxf>
              <fill>
                <patternFill>
                  <bgColor rgb="FF92D050"/>
                </patternFill>
              </fill>
            </x14:dxf>
          </x14:cfRule>
          <xm:sqref>J2:J33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P49"/>
  <sheetViews>
    <sheetView workbookViewId="0">
      <pane ySplit="1" topLeftCell="A32" activePane="bottomLeft" state="frozen"/>
      <selection activeCell="R213" sqref="R213"/>
      <selection pane="bottomLeft" activeCell="R213" sqref="R213"/>
    </sheetView>
  </sheetViews>
  <sheetFormatPr defaultColWidth="25.28515625" defaultRowHeight="15" x14ac:dyDescent="0.25"/>
  <cols>
    <col min="6" max="6" width="7.5703125" bestFit="1" customWidth="1"/>
    <col min="7" max="7" width="7.7109375" bestFit="1" customWidth="1"/>
    <col min="8" max="8" width="8" bestFit="1" customWidth="1"/>
    <col min="9" max="9" width="9" bestFit="1" customWidth="1"/>
    <col min="10" max="10" width="3.140625" bestFit="1" customWidth="1"/>
    <col min="11" max="11" width="79.28515625" bestFit="1" customWidth="1"/>
    <col min="12" max="12" width="38" bestFit="1" customWidth="1"/>
    <col min="13" max="13" width="9.85546875" bestFit="1" customWidth="1"/>
    <col min="14" max="14" width="30.42578125" bestFit="1" customWidth="1"/>
    <col min="15" max="15" width="41.5703125" customWidth="1"/>
    <col min="16" max="16" width="26.5703125" bestFit="1" customWidth="1"/>
  </cols>
  <sheetData>
    <row r="1" spans="1:16" x14ac:dyDescent="0.25">
      <c r="A1" s="1" t="s">
        <v>0</v>
      </c>
      <c r="B1" s="1" t="s">
        <v>44</v>
      </c>
      <c r="C1" s="1" t="s">
        <v>45</v>
      </c>
      <c r="D1" s="1" t="s">
        <v>46</v>
      </c>
      <c r="E1" s="1" t="s">
        <v>180</v>
      </c>
      <c r="F1" s="1" t="s">
        <v>50</v>
      </c>
      <c r="G1" s="2" t="s">
        <v>52</v>
      </c>
      <c r="H1" s="2" t="s">
        <v>53</v>
      </c>
      <c r="I1" s="2" t="s">
        <v>54</v>
      </c>
      <c r="J1" s="2"/>
      <c r="K1" s="2" t="s">
        <v>182</v>
      </c>
      <c r="L1" s="2" t="s">
        <v>183</v>
      </c>
      <c r="M1" s="2" t="s">
        <v>1395</v>
      </c>
      <c r="N1" s="2" t="s">
        <v>1335</v>
      </c>
      <c r="O1" s="2" t="s">
        <v>1334</v>
      </c>
      <c r="P1" s="2" t="s">
        <v>1318</v>
      </c>
    </row>
    <row r="2" spans="1:16" ht="78.75" x14ac:dyDescent="0.25">
      <c r="A2" s="3" t="s">
        <v>1</v>
      </c>
      <c r="B2" s="4" t="s">
        <v>47</v>
      </c>
      <c r="C2" s="4" t="s">
        <v>48</v>
      </c>
      <c r="D2" s="5" t="s">
        <v>49</v>
      </c>
      <c r="E2" s="5" t="s">
        <v>49</v>
      </c>
      <c r="F2" s="5" t="s">
        <v>51</v>
      </c>
      <c r="G2" s="5">
        <v>486899.83</v>
      </c>
      <c r="H2" s="5">
        <v>289698</v>
      </c>
      <c r="I2" s="5">
        <v>0.37925599999999998</v>
      </c>
      <c r="J2" s="5">
        <v>19</v>
      </c>
      <c r="K2" s="4" t="s">
        <v>1331</v>
      </c>
      <c r="L2" s="21" t="s">
        <v>1333</v>
      </c>
      <c r="M2" s="21" t="s">
        <v>360</v>
      </c>
      <c r="N2" s="21" t="s">
        <v>1270</v>
      </c>
      <c r="O2" s="21" t="s">
        <v>1369</v>
      </c>
      <c r="P2" s="20"/>
    </row>
    <row r="3" spans="1:16" ht="45" x14ac:dyDescent="0.25">
      <c r="A3" s="3" t="s">
        <v>2</v>
      </c>
      <c r="B3" s="4" t="s">
        <v>55</v>
      </c>
      <c r="C3" s="4" t="s">
        <v>56</v>
      </c>
      <c r="D3" s="5" t="s">
        <v>49</v>
      </c>
      <c r="E3" s="5" t="s">
        <v>49</v>
      </c>
      <c r="F3" s="5" t="s">
        <v>57</v>
      </c>
      <c r="G3" s="5">
        <v>487568.06</v>
      </c>
      <c r="H3" s="5">
        <v>290137.73</v>
      </c>
      <c r="I3" s="5">
        <v>0.28341300000000003</v>
      </c>
      <c r="J3" s="5">
        <v>14</v>
      </c>
      <c r="K3" s="4" t="s">
        <v>1331</v>
      </c>
      <c r="L3" s="21" t="s">
        <v>1333</v>
      </c>
      <c r="M3" s="21" t="s">
        <v>360</v>
      </c>
      <c r="N3" s="21" t="s">
        <v>1270</v>
      </c>
      <c r="O3" s="21" t="s">
        <v>1368</v>
      </c>
      <c r="P3" s="20"/>
    </row>
    <row r="4" spans="1:16" ht="21" x14ac:dyDescent="0.25">
      <c r="A4" s="3" t="s">
        <v>3</v>
      </c>
      <c r="B4" s="4" t="s">
        <v>58</v>
      </c>
      <c r="C4" s="4" t="s">
        <v>59</v>
      </c>
      <c r="D4" s="5" t="s">
        <v>49</v>
      </c>
      <c r="E4" s="5" t="s">
        <v>49</v>
      </c>
      <c r="F4" s="5" t="s">
        <v>60</v>
      </c>
      <c r="G4" s="5">
        <v>489672.02</v>
      </c>
      <c r="H4" s="5">
        <v>288671.46999999997</v>
      </c>
      <c r="I4" s="5">
        <v>0.252413</v>
      </c>
      <c r="J4" s="5">
        <v>15</v>
      </c>
      <c r="K4" s="4"/>
      <c r="L4" s="21" t="s">
        <v>1333</v>
      </c>
      <c r="M4" s="21"/>
      <c r="N4" s="21"/>
      <c r="O4" s="20"/>
      <c r="P4" s="20" t="s">
        <v>360</v>
      </c>
    </row>
    <row r="5" spans="1:16" ht="33.75" x14ac:dyDescent="0.25">
      <c r="A5" s="3" t="s">
        <v>4</v>
      </c>
      <c r="B5" s="4" t="s">
        <v>61</v>
      </c>
      <c r="C5" s="4"/>
      <c r="D5" s="5" t="s">
        <v>49</v>
      </c>
      <c r="E5" s="5" t="s">
        <v>49</v>
      </c>
      <c r="F5" s="5" t="s">
        <v>62</v>
      </c>
      <c r="G5" s="5">
        <v>487035.92</v>
      </c>
      <c r="H5" s="5">
        <v>287221.71000000002</v>
      </c>
      <c r="I5" s="5">
        <v>0.41953200000000002</v>
      </c>
      <c r="J5" s="5">
        <v>20</v>
      </c>
      <c r="K5" s="4" t="s">
        <v>1331</v>
      </c>
      <c r="L5" s="21" t="s">
        <v>1333</v>
      </c>
      <c r="M5" s="21" t="s">
        <v>360</v>
      </c>
      <c r="N5" s="21" t="s">
        <v>1270</v>
      </c>
      <c r="O5" s="21" t="s">
        <v>1366</v>
      </c>
      <c r="P5" s="20"/>
    </row>
    <row r="6" spans="1:16" ht="22.5" x14ac:dyDescent="0.25">
      <c r="A6" s="3" t="s">
        <v>5</v>
      </c>
      <c r="B6" s="4" t="s">
        <v>63</v>
      </c>
      <c r="C6" s="4" t="s">
        <v>64</v>
      </c>
      <c r="D6" s="5" t="s">
        <v>49</v>
      </c>
      <c r="E6" s="5" t="s">
        <v>49</v>
      </c>
      <c r="F6" s="5" t="s">
        <v>72</v>
      </c>
      <c r="G6" s="5">
        <v>487593.33</v>
      </c>
      <c r="H6" s="5">
        <v>288119.28999999998</v>
      </c>
      <c r="I6" s="5">
        <v>0.612904</v>
      </c>
      <c r="J6" s="5">
        <v>33</v>
      </c>
      <c r="K6" s="4"/>
      <c r="L6" s="21" t="s">
        <v>1333</v>
      </c>
      <c r="M6" s="21"/>
      <c r="N6" s="21"/>
      <c r="O6" s="20"/>
      <c r="P6" s="20" t="s">
        <v>360</v>
      </c>
    </row>
    <row r="7" spans="1:16" ht="22.5" x14ac:dyDescent="0.25">
      <c r="A7" s="3" t="s">
        <v>6</v>
      </c>
      <c r="B7" s="4" t="s">
        <v>65</v>
      </c>
      <c r="C7" s="4"/>
      <c r="D7" s="5" t="s">
        <v>49</v>
      </c>
      <c r="E7" s="5" t="s">
        <v>49</v>
      </c>
      <c r="F7" s="5" t="s">
        <v>73</v>
      </c>
      <c r="G7" s="5">
        <v>486184.14</v>
      </c>
      <c r="H7" s="5">
        <v>287701.28999999998</v>
      </c>
      <c r="I7" s="5">
        <v>2.1105100000000001</v>
      </c>
      <c r="J7" s="5">
        <v>55</v>
      </c>
      <c r="K7" s="4"/>
      <c r="L7" s="21" t="s">
        <v>1333</v>
      </c>
      <c r="M7" s="21" t="s">
        <v>360</v>
      </c>
      <c r="N7" s="21" t="s">
        <v>360</v>
      </c>
      <c r="O7" s="20"/>
      <c r="P7" s="20"/>
    </row>
    <row r="8" spans="1:16" ht="33.75" x14ac:dyDescent="0.25">
      <c r="A8" s="3" t="s">
        <v>7</v>
      </c>
      <c r="B8" s="4" t="s">
        <v>66</v>
      </c>
      <c r="C8" s="4" t="s">
        <v>67</v>
      </c>
      <c r="D8" s="5" t="s">
        <v>49</v>
      </c>
      <c r="E8" s="5" t="s">
        <v>49</v>
      </c>
      <c r="F8" s="5" t="s">
        <v>74</v>
      </c>
      <c r="G8" s="5">
        <v>489243.38</v>
      </c>
      <c r="H8" s="5">
        <v>288612.34000000003</v>
      </c>
      <c r="I8" s="5">
        <v>0.80570299999999995</v>
      </c>
      <c r="J8" s="5">
        <v>53</v>
      </c>
      <c r="K8" s="4" t="s">
        <v>1330</v>
      </c>
      <c r="L8" s="21" t="s">
        <v>1333</v>
      </c>
      <c r="M8" s="21" t="s">
        <v>360</v>
      </c>
      <c r="N8" s="21" t="s">
        <v>1270</v>
      </c>
      <c r="O8" s="21" t="s">
        <v>1367</v>
      </c>
      <c r="P8" s="20"/>
    </row>
    <row r="9" spans="1:16" ht="21" x14ac:dyDescent="0.25">
      <c r="A9" s="3" t="s">
        <v>8</v>
      </c>
      <c r="B9" s="4" t="s">
        <v>68</v>
      </c>
      <c r="C9" s="4"/>
      <c r="D9" s="5" t="s">
        <v>49</v>
      </c>
      <c r="E9" s="5" t="s">
        <v>49</v>
      </c>
      <c r="F9" s="5" t="s">
        <v>75</v>
      </c>
      <c r="G9" s="5">
        <v>486311.62</v>
      </c>
      <c r="H9" s="5">
        <v>288536.61</v>
      </c>
      <c r="I9" s="5">
        <v>3.9948100000000002</v>
      </c>
      <c r="J9" s="5">
        <v>150</v>
      </c>
      <c r="K9" s="149"/>
      <c r="L9" s="21" t="s">
        <v>1333</v>
      </c>
      <c r="M9" s="21" t="s">
        <v>360</v>
      </c>
      <c r="N9" s="21" t="s">
        <v>360</v>
      </c>
      <c r="O9" s="20"/>
      <c r="P9" s="20"/>
    </row>
    <row r="10" spans="1:16" ht="67.5" x14ac:dyDescent="0.25">
      <c r="A10" s="3" t="s">
        <v>9</v>
      </c>
      <c r="B10" s="4" t="s">
        <v>69</v>
      </c>
      <c r="C10" s="4"/>
      <c r="D10" s="5" t="s">
        <v>49</v>
      </c>
      <c r="E10" s="5" t="s">
        <v>49</v>
      </c>
      <c r="F10" s="5" t="s">
        <v>76</v>
      </c>
      <c r="G10" s="5">
        <v>488000.75</v>
      </c>
      <c r="H10" s="5">
        <v>288724.53000000003</v>
      </c>
      <c r="I10" s="5">
        <v>0.70128599999999996</v>
      </c>
      <c r="J10" s="5">
        <v>53</v>
      </c>
      <c r="K10" s="4" t="s">
        <v>1331</v>
      </c>
      <c r="L10" s="21" t="s">
        <v>1333</v>
      </c>
      <c r="M10" s="21" t="s">
        <v>360</v>
      </c>
      <c r="N10" s="21" t="s">
        <v>1270</v>
      </c>
      <c r="O10" s="21" t="s">
        <v>1365</v>
      </c>
      <c r="P10" s="20"/>
    </row>
    <row r="11" spans="1:16" ht="21" x14ac:dyDescent="0.25">
      <c r="A11" s="3" t="s">
        <v>10</v>
      </c>
      <c r="B11" s="4" t="s">
        <v>70</v>
      </c>
      <c r="C11" s="4"/>
      <c r="D11" s="5" t="s">
        <v>49</v>
      </c>
      <c r="E11" s="5" t="s">
        <v>49</v>
      </c>
      <c r="F11" s="5" t="s">
        <v>77</v>
      </c>
      <c r="G11" s="5">
        <v>486108.26</v>
      </c>
      <c r="H11" s="5">
        <v>287407.74</v>
      </c>
      <c r="I11" s="5">
        <v>1.6654899999999999</v>
      </c>
      <c r="J11" s="5">
        <v>53</v>
      </c>
      <c r="K11" s="4"/>
      <c r="L11" s="21" t="s">
        <v>1333</v>
      </c>
      <c r="M11" s="21" t="s">
        <v>360</v>
      </c>
      <c r="N11" s="21" t="s">
        <v>360</v>
      </c>
      <c r="O11" s="20"/>
      <c r="P11" s="20"/>
    </row>
    <row r="12" spans="1:16" ht="21" x14ac:dyDescent="0.25">
      <c r="A12" s="3" t="s">
        <v>11</v>
      </c>
      <c r="B12" s="4" t="s">
        <v>71</v>
      </c>
      <c r="C12" s="4"/>
      <c r="D12" s="5" t="s">
        <v>49</v>
      </c>
      <c r="E12" s="5" t="s">
        <v>49</v>
      </c>
      <c r="F12" s="5" t="s">
        <v>78</v>
      </c>
      <c r="G12" s="5">
        <v>489374.37</v>
      </c>
      <c r="H12" s="5">
        <v>290154.49</v>
      </c>
      <c r="I12" s="5">
        <v>9.7194800000000008</v>
      </c>
      <c r="J12" s="5">
        <v>292</v>
      </c>
      <c r="K12" s="4"/>
      <c r="L12" s="21" t="s">
        <v>1333</v>
      </c>
      <c r="M12" s="21"/>
      <c r="N12" s="21"/>
      <c r="O12" s="20"/>
      <c r="P12" s="20" t="s">
        <v>360</v>
      </c>
    </row>
    <row r="13" spans="1:16" ht="33.75" x14ac:dyDescent="0.25">
      <c r="A13" s="6" t="s">
        <v>12</v>
      </c>
      <c r="B13" s="4" t="s">
        <v>79</v>
      </c>
      <c r="C13" s="4" t="s">
        <v>80</v>
      </c>
      <c r="D13" s="5" t="s">
        <v>81</v>
      </c>
      <c r="E13" s="5" t="s">
        <v>81</v>
      </c>
      <c r="F13" s="5" t="s">
        <v>84</v>
      </c>
      <c r="G13" s="5">
        <v>487396.51</v>
      </c>
      <c r="H13" s="5">
        <v>280288.78000000003</v>
      </c>
      <c r="I13" s="5">
        <v>0.42795100000000003</v>
      </c>
      <c r="J13" s="5">
        <v>19</v>
      </c>
      <c r="K13" s="4" t="s">
        <v>1330</v>
      </c>
      <c r="L13" s="21" t="s">
        <v>1333</v>
      </c>
      <c r="M13" s="21" t="s">
        <v>360</v>
      </c>
      <c r="N13" s="21" t="s">
        <v>1270</v>
      </c>
      <c r="O13" s="21" t="s">
        <v>1358</v>
      </c>
      <c r="P13" s="20"/>
    </row>
    <row r="14" spans="1:16" ht="56.25" x14ac:dyDescent="0.25">
      <c r="A14" s="6" t="s">
        <v>13</v>
      </c>
      <c r="B14" s="4" t="s">
        <v>82</v>
      </c>
      <c r="C14" s="4" t="s">
        <v>83</v>
      </c>
      <c r="D14" s="5" t="s">
        <v>81</v>
      </c>
      <c r="E14" s="5" t="s">
        <v>81</v>
      </c>
      <c r="F14" s="5" t="s">
        <v>85</v>
      </c>
      <c r="G14" s="5">
        <v>486593.37</v>
      </c>
      <c r="H14" s="5">
        <v>279982.45</v>
      </c>
      <c r="I14" s="5">
        <v>1.6230199999999999</v>
      </c>
      <c r="J14" s="5">
        <v>88</v>
      </c>
      <c r="K14" s="4" t="s">
        <v>1331</v>
      </c>
      <c r="L14" s="21" t="s">
        <v>1333</v>
      </c>
      <c r="M14" s="21" t="s">
        <v>360</v>
      </c>
      <c r="N14" s="21" t="s">
        <v>1270</v>
      </c>
      <c r="O14" s="21" t="s">
        <v>1359</v>
      </c>
      <c r="P14" s="20"/>
    </row>
    <row r="15" spans="1:16" ht="22.5" x14ac:dyDescent="0.25">
      <c r="A15" s="6" t="s">
        <v>14</v>
      </c>
      <c r="B15" s="4" t="s">
        <v>86</v>
      </c>
      <c r="C15" s="4" t="s">
        <v>87</v>
      </c>
      <c r="D15" s="5" t="s">
        <v>88</v>
      </c>
      <c r="E15" s="5" t="s">
        <v>81</v>
      </c>
      <c r="F15" s="5" t="s">
        <v>89</v>
      </c>
      <c r="G15" s="5">
        <v>481629.76</v>
      </c>
      <c r="H15" s="5">
        <v>281514.83</v>
      </c>
      <c r="I15" s="5">
        <v>1.6044499999999999</v>
      </c>
      <c r="J15" s="5">
        <v>87</v>
      </c>
      <c r="K15" s="149"/>
      <c r="L15" s="21" t="s">
        <v>1333</v>
      </c>
      <c r="M15" s="21" t="s">
        <v>360</v>
      </c>
      <c r="N15" s="21" t="s">
        <v>360</v>
      </c>
      <c r="O15" s="20"/>
      <c r="P15" s="20"/>
    </row>
    <row r="16" spans="1:16" ht="33.75" x14ac:dyDescent="0.25">
      <c r="A16" s="6" t="s">
        <v>15</v>
      </c>
      <c r="B16" s="4" t="s">
        <v>90</v>
      </c>
      <c r="C16" s="4" t="s">
        <v>91</v>
      </c>
      <c r="D16" s="5" t="s">
        <v>92</v>
      </c>
      <c r="E16" s="5" t="s">
        <v>81</v>
      </c>
      <c r="F16" s="5" t="s">
        <v>93</v>
      </c>
      <c r="G16" s="5">
        <v>480442.17</v>
      </c>
      <c r="H16" s="5">
        <v>288146.62</v>
      </c>
      <c r="I16" s="5">
        <v>1.6927700000000001</v>
      </c>
      <c r="J16" s="5">
        <v>41</v>
      </c>
      <c r="K16" s="4" t="s">
        <v>1331</v>
      </c>
      <c r="L16" s="21" t="s">
        <v>1333</v>
      </c>
      <c r="M16" s="21"/>
      <c r="N16" s="21" t="s">
        <v>1270</v>
      </c>
      <c r="O16" s="21" t="s">
        <v>1372</v>
      </c>
      <c r="P16" s="20" t="s">
        <v>1270</v>
      </c>
    </row>
    <row r="17" spans="1:16" ht="90" x14ac:dyDescent="0.25">
      <c r="A17" s="6" t="s">
        <v>16</v>
      </c>
      <c r="B17" s="4" t="s">
        <v>1535</v>
      </c>
      <c r="C17" s="4" t="s">
        <v>95</v>
      </c>
      <c r="D17" s="5" t="s">
        <v>96</v>
      </c>
      <c r="E17" s="5" t="s">
        <v>81</v>
      </c>
      <c r="F17" s="5" t="s">
        <v>97</v>
      </c>
      <c r="G17" s="5">
        <v>481326.27</v>
      </c>
      <c r="H17" s="5">
        <v>282839.21999999997</v>
      </c>
      <c r="I17" s="5">
        <v>3.4181400000000002</v>
      </c>
      <c r="J17" s="5">
        <v>128</v>
      </c>
      <c r="K17" s="4" t="s">
        <v>1330</v>
      </c>
      <c r="L17" s="21" t="s">
        <v>1333</v>
      </c>
      <c r="M17" s="21" t="s">
        <v>360</v>
      </c>
      <c r="N17" s="21" t="s">
        <v>1270</v>
      </c>
      <c r="O17" s="21" t="s">
        <v>1361</v>
      </c>
      <c r="P17" s="20"/>
    </row>
    <row r="18" spans="1:16" ht="22.5" x14ac:dyDescent="0.25">
      <c r="A18" s="6" t="s">
        <v>17</v>
      </c>
      <c r="B18" s="4" t="s">
        <v>1536</v>
      </c>
      <c r="C18" s="4"/>
      <c r="D18" s="5" t="s">
        <v>99</v>
      </c>
      <c r="E18" s="5" t="s">
        <v>81</v>
      </c>
      <c r="F18" s="5" t="s">
        <v>100</v>
      </c>
      <c r="G18" s="5">
        <v>489519.82</v>
      </c>
      <c r="H18" s="5">
        <v>273939.83</v>
      </c>
      <c r="I18" s="5">
        <v>1.1938899999999999</v>
      </c>
      <c r="J18" s="5">
        <v>100</v>
      </c>
      <c r="K18" s="149"/>
      <c r="L18" s="21" t="s">
        <v>1333</v>
      </c>
      <c r="M18" s="21" t="s">
        <v>360</v>
      </c>
      <c r="N18" s="21" t="s">
        <v>360</v>
      </c>
      <c r="O18" s="20"/>
      <c r="P18" s="20"/>
    </row>
    <row r="19" spans="1:16" ht="78.75" x14ac:dyDescent="0.25">
      <c r="A19" s="7" t="s">
        <v>18</v>
      </c>
      <c r="B19" s="8" t="s">
        <v>101</v>
      </c>
      <c r="C19" s="8" t="s">
        <v>102</v>
      </c>
      <c r="D19" s="9" t="s">
        <v>88</v>
      </c>
      <c r="E19" s="5" t="s">
        <v>81</v>
      </c>
      <c r="F19" s="9" t="s">
        <v>104</v>
      </c>
      <c r="G19" s="9">
        <v>481657.55</v>
      </c>
      <c r="H19" s="9">
        <v>281572.78999999998</v>
      </c>
      <c r="I19" s="9">
        <v>0.39340000000000003</v>
      </c>
      <c r="J19" s="9"/>
      <c r="K19" s="4" t="s">
        <v>1330</v>
      </c>
      <c r="L19" s="21" t="s">
        <v>1333</v>
      </c>
      <c r="M19" s="21" t="s">
        <v>360</v>
      </c>
      <c r="N19" s="21" t="s">
        <v>1270</v>
      </c>
      <c r="O19" s="21" t="s">
        <v>1360</v>
      </c>
      <c r="P19" s="20"/>
    </row>
    <row r="20" spans="1:16" ht="21" x14ac:dyDescent="0.25">
      <c r="A20" s="7" t="s">
        <v>19</v>
      </c>
      <c r="B20" s="139" t="s">
        <v>1278</v>
      </c>
      <c r="C20" s="20" t="s">
        <v>1279</v>
      </c>
      <c r="D20" s="11" t="s">
        <v>81</v>
      </c>
      <c r="E20" s="5" t="s">
        <v>81</v>
      </c>
      <c r="F20" s="11" t="s">
        <v>105</v>
      </c>
      <c r="G20" s="11">
        <v>486346.69</v>
      </c>
      <c r="H20" s="11">
        <v>278328.44</v>
      </c>
      <c r="I20" s="11">
        <v>0.35975200000000002</v>
      </c>
      <c r="J20" s="11"/>
      <c r="K20" s="4"/>
      <c r="L20" s="21" t="s">
        <v>1333</v>
      </c>
      <c r="M20" s="21" t="s">
        <v>360</v>
      </c>
      <c r="N20" s="21" t="s">
        <v>360</v>
      </c>
      <c r="O20" s="20"/>
      <c r="P20" s="20"/>
    </row>
    <row r="21" spans="1:16" ht="21" x14ac:dyDescent="0.25">
      <c r="A21" s="7" t="s">
        <v>20</v>
      </c>
      <c r="B21" s="139" t="s">
        <v>1276</v>
      </c>
      <c r="C21" s="20" t="s">
        <v>1277</v>
      </c>
      <c r="D21" s="11" t="s">
        <v>81</v>
      </c>
      <c r="E21" s="5" t="s">
        <v>81</v>
      </c>
      <c r="F21" s="11" t="s">
        <v>108</v>
      </c>
      <c r="G21" s="11">
        <v>486299.13</v>
      </c>
      <c r="H21" s="11">
        <v>278720.7</v>
      </c>
      <c r="I21" s="11">
        <v>1.3367899999999999</v>
      </c>
      <c r="J21" s="11"/>
      <c r="K21" s="4"/>
      <c r="L21" s="21" t="s">
        <v>1333</v>
      </c>
      <c r="M21" s="21" t="s">
        <v>360</v>
      </c>
      <c r="N21" s="21" t="s">
        <v>360</v>
      </c>
      <c r="O21" s="20"/>
      <c r="P21" s="20"/>
    </row>
    <row r="22" spans="1:16" ht="112.5" x14ac:dyDescent="0.25">
      <c r="A22" s="7" t="s">
        <v>21</v>
      </c>
      <c r="B22" s="10" t="s">
        <v>106</v>
      </c>
      <c r="C22" s="10" t="s">
        <v>83</v>
      </c>
      <c r="D22" s="10" t="s">
        <v>81</v>
      </c>
      <c r="E22" s="5" t="s">
        <v>81</v>
      </c>
      <c r="F22" s="10" t="s">
        <v>109</v>
      </c>
      <c r="G22" s="10">
        <v>486328.68</v>
      </c>
      <c r="H22" s="10">
        <v>280418.86</v>
      </c>
      <c r="I22" s="10">
        <v>0.44078000000000001</v>
      </c>
      <c r="J22" s="10"/>
      <c r="K22" s="4" t="s">
        <v>1331</v>
      </c>
      <c r="L22" s="21" t="s">
        <v>1333</v>
      </c>
      <c r="M22" s="21" t="s">
        <v>360</v>
      </c>
      <c r="N22" s="21" t="s">
        <v>1270</v>
      </c>
      <c r="O22" s="21" t="s">
        <v>1362</v>
      </c>
      <c r="P22" s="20"/>
    </row>
    <row r="23" spans="1:16" ht="21" x14ac:dyDescent="0.25">
      <c r="A23" s="7" t="s">
        <v>22</v>
      </c>
      <c r="B23" s="139" t="s">
        <v>1537</v>
      </c>
      <c r="C23" s="20" t="s">
        <v>138</v>
      </c>
      <c r="D23" s="11" t="s">
        <v>81</v>
      </c>
      <c r="E23" s="5" t="s">
        <v>81</v>
      </c>
      <c r="F23" s="11" t="s">
        <v>110</v>
      </c>
      <c r="G23" s="11">
        <v>486520.71</v>
      </c>
      <c r="H23" s="11">
        <v>278325.53999999998</v>
      </c>
      <c r="I23" s="11">
        <v>0.52382700000000004</v>
      </c>
      <c r="J23" s="11"/>
      <c r="K23" s="4"/>
      <c r="L23" s="21" t="s">
        <v>1333</v>
      </c>
      <c r="M23" s="21" t="s">
        <v>360</v>
      </c>
      <c r="N23" s="21" t="s">
        <v>360</v>
      </c>
      <c r="O23" s="20"/>
      <c r="P23" s="20"/>
    </row>
    <row r="24" spans="1:16" ht="78.75" x14ac:dyDescent="0.25">
      <c r="A24" s="7" t="s">
        <v>23</v>
      </c>
      <c r="B24" s="8" t="s">
        <v>111</v>
      </c>
      <c r="C24" s="8" t="s">
        <v>112</v>
      </c>
      <c r="D24" s="11" t="s">
        <v>113</v>
      </c>
      <c r="E24" s="5" t="s">
        <v>181</v>
      </c>
      <c r="F24" s="11" t="s">
        <v>114</v>
      </c>
      <c r="G24" s="11">
        <v>499603.02</v>
      </c>
      <c r="H24" s="11">
        <v>278432.45</v>
      </c>
      <c r="I24" s="11">
        <v>0.251448</v>
      </c>
      <c r="J24" s="11">
        <v>4</v>
      </c>
      <c r="K24" s="4" t="s">
        <v>1331</v>
      </c>
      <c r="L24" s="21" t="s">
        <v>1333</v>
      </c>
      <c r="M24" s="21" t="s">
        <v>360</v>
      </c>
      <c r="N24" s="21" t="s">
        <v>1270</v>
      </c>
      <c r="O24" s="21" t="s">
        <v>1363</v>
      </c>
      <c r="P24" s="20"/>
    </row>
    <row r="25" spans="1:16" ht="22.5" x14ac:dyDescent="0.25">
      <c r="A25" s="7" t="s">
        <v>24</v>
      </c>
      <c r="B25" s="8" t="s">
        <v>115</v>
      </c>
      <c r="C25" s="8" t="s">
        <v>116</v>
      </c>
      <c r="D25" s="11" t="s">
        <v>117</v>
      </c>
      <c r="E25" s="5" t="s">
        <v>181</v>
      </c>
      <c r="F25" s="11" t="s">
        <v>118</v>
      </c>
      <c r="G25" s="11">
        <v>494196.16</v>
      </c>
      <c r="H25" s="11">
        <v>270375.58</v>
      </c>
      <c r="I25" s="11">
        <v>0.47878599999999999</v>
      </c>
      <c r="J25" s="11">
        <v>26</v>
      </c>
      <c r="K25" s="4"/>
      <c r="L25" s="21" t="s">
        <v>1333</v>
      </c>
      <c r="M25" s="21"/>
      <c r="N25" s="21"/>
      <c r="O25" s="20"/>
      <c r="P25" s="20" t="s">
        <v>360</v>
      </c>
    </row>
    <row r="26" spans="1:16" ht="22.5" x14ac:dyDescent="0.25">
      <c r="A26" s="7" t="s">
        <v>25</v>
      </c>
      <c r="B26" s="8" t="s">
        <v>119</v>
      </c>
      <c r="C26" s="8" t="s">
        <v>120</v>
      </c>
      <c r="D26" s="11" t="s">
        <v>117</v>
      </c>
      <c r="E26" s="5" t="s">
        <v>181</v>
      </c>
      <c r="F26" s="11" t="s">
        <v>121</v>
      </c>
      <c r="G26" s="11">
        <v>494797.52</v>
      </c>
      <c r="H26" s="11">
        <v>270705.51</v>
      </c>
      <c r="I26" s="11">
        <v>0.52088599999999996</v>
      </c>
      <c r="J26" s="11">
        <v>25</v>
      </c>
      <c r="K26" s="4"/>
      <c r="L26" s="21" t="s">
        <v>1333</v>
      </c>
      <c r="M26" s="21" t="s">
        <v>360</v>
      </c>
      <c r="N26" s="21" t="s">
        <v>360</v>
      </c>
      <c r="O26" s="20"/>
      <c r="P26" s="20"/>
    </row>
    <row r="27" spans="1:16" ht="21" x14ac:dyDescent="0.25">
      <c r="A27" s="7" t="s">
        <v>26</v>
      </c>
      <c r="B27" s="8" t="s">
        <v>122</v>
      </c>
      <c r="C27" s="8" t="s">
        <v>123</v>
      </c>
      <c r="D27" s="11" t="s">
        <v>117</v>
      </c>
      <c r="E27" s="5" t="s">
        <v>181</v>
      </c>
      <c r="F27" s="11" t="s">
        <v>124</v>
      </c>
      <c r="G27" s="11">
        <v>493862.44</v>
      </c>
      <c r="H27" s="11">
        <v>270306.44</v>
      </c>
      <c r="I27" s="11">
        <v>8.8405100000000001</v>
      </c>
      <c r="J27" s="11">
        <v>258</v>
      </c>
      <c r="K27" s="4"/>
      <c r="L27" s="21" t="s">
        <v>1333</v>
      </c>
      <c r="M27" s="21" t="s">
        <v>360</v>
      </c>
      <c r="N27" s="21" t="s">
        <v>360</v>
      </c>
      <c r="O27" s="20"/>
      <c r="P27" s="20"/>
    </row>
    <row r="28" spans="1:16" ht="33.75" x14ac:dyDescent="0.25">
      <c r="A28" s="7" t="s">
        <v>27</v>
      </c>
      <c r="B28" s="12">
        <v>77</v>
      </c>
      <c r="C28" s="8" t="s">
        <v>125</v>
      </c>
      <c r="D28" s="11" t="s">
        <v>126</v>
      </c>
      <c r="E28" s="5" t="s">
        <v>181</v>
      </c>
      <c r="F28" s="11" t="s">
        <v>127</v>
      </c>
      <c r="G28" s="11">
        <v>496307.57</v>
      </c>
      <c r="H28" s="11">
        <v>268899.7</v>
      </c>
      <c r="I28" s="11">
        <v>0.28983300000000001</v>
      </c>
      <c r="J28" s="11">
        <v>24</v>
      </c>
      <c r="K28" s="4" t="s">
        <v>1330</v>
      </c>
      <c r="L28" s="21" t="s">
        <v>1333</v>
      </c>
      <c r="M28" s="21" t="s">
        <v>360</v>
      </c>
      <c r="N28" s="21" t="s">
        <v>360</v>
      </c>
      <c r="O28" s="21" t="s">
        <v>1371</v>
      </c>
      <c r="P28" s="20" t="s">
        <v>360</v>
      </c>
    </row>
    <row r="29" spans="1:16" ht="21" x14ac:dyDescent="0.25">
      <c r="A29" s="7" t="s">
        <v>28</v>
      </c>
      <c r="B29" s="8" t="s">
        <v>128</v>
      </c>
      <c r="C29" s="8" t="s">
        <v>120</v>
      </c>
      <c r="D29" s="11" t="s">
        <v>129</v>
      </c>
      <c r="E29" s="5" t="s">
        <v>181</v>
      </c>
      <c r="F29" s="11" t="s">
        <v>130</v>
      </c>
      <c r="G29" s="11">
        <v>506214.07</v>
      </c>
      <c r="H29" s="11">
        <v>296308.36</v>
      </c>
      <c r="I29" s="11">
        <v>0.30342200000000003</v>
      </c>
      <c r="J29" s="11">
        <v>11</v>
      </c>
      <c r="K29" s="4"/>
      <c r="L29" s="21" t="s">
        <v>1333</v>
      </c>
      <c r="M29" s="21" t="s">
        <v>360</v>
      </c>
      <c r="N29" s="21" t="s">
        <v>360</v>
      </c>
      <c r="O29" s="20"/>
      <c r="P29" s="20"/>
    </row>
    <row r="30" spans="1:16" ht="56.25" x14ac:dyDescent="0.25">
      <c r="A30" s="7" t="s">
        <v>29</v>
      </c>
      <c r="B30" s="13">
        <v>21</v>
      </c>
      <c r="C30" s="8" t="s">
        <v>131</v>
      </c>
      <c r="D30" s="11" t="s">
        <v>132</v>
      </c>
      <c r="E30" s="5" t="s">
        <v>181</v>
      </c>
      <c r="F30" s="11" t="s">
        <v>133</v>
      </c>
      <c r="G30" s="11">
        <v>498355.3</v>
      </c>
      <c r="H30" s="11">
        <v>275255.33</v>
      </c>
      <c r="I30" s="11">
        <v>0.31092500000000001</v>
      </c>
      <c r="J30" s="11">
        <v>11</v>
      </c>
      <c r="K30" s="4" t="s">
        <v>1331</v>
      </c>
      <c r="L30" s="21" t="s">
        <v>1333</v>
      </c>
      <c r="M30" s="21"/>
      <c r="N30" s="21" t="s">
        <v>1270</v>
      </c>
      <c r="O30" s="21" t="s">
        <v>1370</v>
      </c>
      <c r="P30" s="20" t="s">
        <v>360</v>
      </c>
    </row>
    <row r="31" spans="1:16" ht="112.5" x14ac:dyDescent="0.25">
      <c r="A31" s="7" t="s">
        <v>30</v>
      </c>
      <c r="B31" s="8" t="s">
        <v>134</v>
      </c>
      <c r="C31" s="8" t="s">
        <v>135</v>
      </c>
      <c r="D31" s="11" t="s">
        <v>136</v>
      </c>
      <c r="E31" s="5" t="s">
        <v>181</v>
      </c>
      <c r="F31" s="11" t="s">
        <v>141</v>
      </c>
      <c r="G31" s="11">
        <v>495068.93</v>
      </c>
      <c r="H31" s="11">
        <v>267111.33</v>
      </c>
      <c r="I31" s="11">
        <v>0.29413099999999998</v>
      </c>
      <c r="J31" s="11">
        <v>21</v>
      </c>
      <c r="K31" s="4" t="s">
        <v>1330</v>
      </c>
      <c r="L31" s="21" t="s">
        <v>1333</v>
      </c>
      <c r="M31" s="21" t="s">
        <v>360</v>
      </c>
      <c r="N31" s="21" t="s">
        <v>1270</v>
      </c>
      <c r="O31" s="21" t="s">
        <v>1364</v>
      </c>
      <c r="P31" s="20"/>
    </row>
    <row r="32" spans="1:16" ht="21" x14ac:dyDescent="0.25">
      <c r="A32" s="7" t="s">
        <v>31</v>
      </c>
      <c r="B32" s="8" t="s">
        <v>137</v>
      </c>
      <c r="C32" s="8" t="s">
        <v>138</v>
      </c>
      <c r="D32" s="11" t="s">
        <v>136</v>
      </c>
      <c r="E32" s="5" t="s">
        <v>181</v>
      </c>
      <c r="F32" s="11" t="s">
        <v>142</v>
      </c>
      <c r="G32" s="11">
        <v>495591.94</v>
      </c>
      <c r="H32" s="11">
        <v>267572.40000000002</v>
      </c>
      <c r="I32" s="11">
        <v>0.38409500000000002</v>
      </c>
      <c r="J32" s="11">
        <v>5</v>
      </c>
      <c r="K32" s="4"/>
      <c r="L32" s="21" t="s">
        <v>1333</v>
      </c>
      <c r="M32" s="21" t="s">
        <v>360</v>
      </c>
      <c r="N32" s="21" t="s">
        <v>360</v>
      </c>
      <c r="O32" s="20"/>
      <c r="P32" s="20"/>
    </row>
    <row r="33" spans="1:16" ht="22.5" x14ac:dyDescent="0.25">
      <c r="A33" s="7" t="s">
        <v>32</v>
      </c>
      <c r="B33" s="8" t="s">
        <v>139</v>
      </c>
      <c r="C33" s="8" t="s">
        <v>140</v>
      </c>
      <c r="D33" s="11" t="s">
        <v>136</v>
      </c>
      <c r="E33" s="5" t="s">
        <v>181</v>
      </c>
      <c r="F33" s="11" t="s">
        <v>143</v>
      </c>
      <c r="G33" s="11">
        <v>496208.16</v>
      </c>
      <c r="H33" s="11">
        <v>267072.71999999997</v>
      </c>
      <c r="I33" s="11">
        <v>0.73693699999999995</v>
      </c>
      <c r="J33" s="11">
        <v>40</v>
      </c>
      <c r="K33" s="4"/>
      <c r="L33" s="21" t="s">
        <v>1333</v>
      </c>
      <c r="M33" s="21" t="s">
        <v>360</v>
      </c>
      <c r="N33" s="21" t="s">
        <v>360</v>
      </c>
      <c r="O33" s="20"/>
      <c r="P33" s="20"/>
    </row>
    <row r="34" spans="1:16" ht="21" x14ac:dyDescent="0.25">
      <c r="A34" s="7" t="s">
        <v>33</v>
      </c>
      <c r="B34" s="8" t="s">
        <v>144</v>
      </c>
      <c r="C34" s="8" t="s">
        <v>145</v>
      </c>
      <c r="D34" s="11" t="s">
        <v>146</v>
      </c>
      <c r="E34" s="5" t="s">
        <v>150</v>
      </c>
      <c r="F34" s="11" t="s">
        <v>147</v>
      </c>
      <c r="G34" s="11">
        <v>490694.17</v>
      </c>
      <c r="H34" s="11">
        <v>262895.2</v>
      </c>
      <c r="I34" s="11">
        <v>1.7342299999999999</v>
      </c>
      <c r="J34" s="11">
        <v>55</v>
      </c>
      <c r="K34" s="4"/>
      <c r="L34" s="21" t="s">
        <v>1333</v>
      </c>
      <c r="M34" s="21"/>
      <c r="N34" s="21"/>
      <c r="O34" s="20"/>
      <c r="P34" s="20" t="s">
        <v>360</v>
      </c>
    </row>
    <row r="35" spans="1:16" ht="67.5" x14ac:dyDescent="0.25">
      <c r="A35" s="7" t="s">
        <v>34</v>
      </c>
      <c r="B35" s="8" t="s">
        <v>148</v>
      </c>
      <c r="C35" s="8" t="s">
        <v>149</v>
      </c>
      <c r="D35" s="11" t="s">
        <v>150</v>
      </c>
      <c r="E35" s="5" t="s">
        <v>150</v>
      </c>
      <c r="F35" s="11" t="s">
        <v>151</v>
      </c>
      <c r="G35" s="11">
        <v>488794.33</v>
      </c>
      <c r="H35" s="11">
        <v>267310.05</v>
      </c>
      <c r="I35" s="11">
        <v>0.73684400000000005</v>
      </c>
      <c r="J35" s="11">
        <v>46</v>
      </c>
      <c r="K35" s="4" t="s">
        <v>1330</v>
      </c>
      <c r="L35" s="21" t="s">
        <v>1333</v>
      </c>
      <c r="M35" s="21" t="s">
        <v>360</v>
      </c>
      <c r="N35" s="21" t="s">
        <v>1270</v>
      </c>
      <c r="O35" s="21" t="s">
        <v>1373</v>
      </c>
      <c r="P35" s="20"/>
    </row>
    <row r="36" spans="1:16" ht="22.5" x14ac:dyDescent="0.25">
      <c r="A36" s="7" t="s">
        <v>35</v>
      </c>
      <c r="B36" s="8" t="s">
        <v>152</v>
      </c>
      <c r="C36" s="8" t="s">
        <v>153</v>
      </c>
      <c r="D36" s="11" t="s">
        <v>150</v>
      </c>
      <c r="E36" s="5" t="s">
        <v>150</v>
      </c>
      <c r="F36" s="11" t="s">
        <v>154</v>
      </c>
      <c r="G36" s="11">
        <v>488274.32</v>
      </c>
      <c r="H36" s="11">
        <v>266723.45</v>
      </c>
      <c r="I36" s="11">
        <v>0.375162</v>
      </c>
      <c r="J36" s="11">
        <v>19</v>
      </c>
      <c r="K36" s="4" t="s">
        <v>1330</v>
      </c>
      <c r="L36" s="21" t="s">
        <v>1333</v>
      </c>
      <c r="M36" s="21" t="s">
        <v>360</v>
      </c>
      <c r="N36" s="21" t="s">
        <v>1270</v>
      </c>
      <c r="O36" s="21" t="s">
        <v>1356</v>
      </c>
      <c r="P36" s="20"/>
    </row>
    <row r="37" spans="1:16" ht="56.25" x14ac:dyDescent="0.25">
      <c r="A37" s="7" t="s">
        <v>36</v>
      </c>
      <c r="B37" s="8" t="s">
        <v>155</v>
      </c>
      <c r="C37" s="8" t="s">
        <v>156</v>
      </c>
      <c r="D37" s="11" t="s">
        <v>150</v>
      </c>
      <c r="E37" s="5" t="s">
        <v>150</v>
      </c>
      <c r="F37" s="11" t="s">
        <v>157</v>
      </c>
      <c r="G37" s="11">
        <v>488406.05</v>
      </c>
      <c r="H37" s="11">
        <v>267919.84999999998</v>
      </c>
      <c r="I37" s="11">
        <v>0.54935400000000001</v>
      </c>
      <c r="J37" s="11">
        <v>31</v>
      </c>
      <c r="K37" s="4" t="s">
        <v>1331</v>
      </c>
      <c r="L37" s="21" t="s">
        <v>1333</v>
      </c>
      <c r="M37" s="21" t="s">
        <v>360</v>
      </c>
      <c r="N37" s="21" t="s">
        <v>1270</v>
      </c>
      <c r="O37" s="21" t="s">
        <v>1357</v>
      </c>
      <c r="P37" s="20"/>
    </row>
    <row r="38" spans="1:16" ht="21" x14ac:dyDescent="0.25">
      <c r="A38" s="7" t="s">
        <v>37</v>
      </c>
      <c r="B38" s="8" t="s">
        <v>158</v>
      </c>
      <c r="C38" s="8" t="s">
        <v>159</v>
      </c>
      <c r="D38" s="11" t="s">
        <v>150</v>
      </c>
      <c r="E38" s="5" t="s">
        <v>150</v>
      </c>
      <c r="F38" s="11" t="s">
        <v>162</v>
      </c>
      <c r="G38" s="11">
        <v>489738.89</v>
      </c>
      <c r="H38" s="11">
        <v>268548.96999999997</v>
      </c>
      <c r="I38" s="11">
        <v>1.13853</v>
      </c>
      <c r="J38" s="11">
        <v>72</v>
      </c>
      <c r="K38" s="4"/>
      <c r="L38" s="21" t="s">
        <v>1333</v>
      </c>
      <c r="M38" s="21" t="s">
        <v>360</v>
      </c>
      <c r="N38" s="21" t="s">
        <v>360</v>
      </c>
      <c r="O38" s="20"/>
      <c r="P38" s="20"/>
    </row>
    <row r="39" spans="1:16" ht="21" x14ac:dyDescent="0.25">
      <c r="A39" s="7" t="s">
        <v>38</v>
      </c>
      <c r="B39" s="8" t="s">
        <v>160</v>
      </c>
      <c r="C39" s="8" t="s">
        <v>161</v>
      </c>
      <c r="D39" s="11" t="s">
        <v>161</v>
      </c>
      <c r="E39" s="5" t="s">
        <v>150</v>
      </c>
      <c r="F39" s="11" t="s">
        <v>163</v>
      </c>
      <c r="G39" s="11">
        <v>490400.44</v>
      </c>
      <c r="H39" s="11">
        <v>259507.38</v>
      </c>
      <c r="I39" s="11">
        <v>0.66134700000000002</v>
      </c>
      <c r="J39" s="11">
        <v>60</v>
      </c>
      <c r="K39" s="4"/>
      <c r="L39" s="21" t="s">
        <v>1333</v>
      </c>
      <c r="M39" s="21"/>
      <c r="N39" s="21"/>
      <c r="O39" s="20"/>
      <c r="P39" s="20" t="s">
        <v>360</v>
      </c>
    </row>
    <row r="40" spans="1:16" ht="21" x14ac:dyDescent="0.25">
      <c r="A40" s="7" t="s">
        <v>39</v>
      </c>
      <c r="B40" s="8" t="s">
        <v>164</v>
      </c>
      <c r="C40" s="8" t="s">
        <v>165</v>
      </c>
      <c r="D40" s="11" t="s">
        <v>150</v>
      </c>
      <c r="E40" s="5" t="s">
        <v>150</v>
      </c>
      <c r="F40" s="11" t="s">
        <v>166</v>
      </c>
      <c r="G40" s="11">
        <v>488882.73</v>
      </c>
      <c r="H40" s="11">
        <v>267926.53000000003</v>
      </c>
      <c r="I40" s="11">
        <v>3.1223700000000001</v>
      </c>
      <c r="J40" s="11">
        <v>220</v>
      </c>
      <c r="K40" s="4"/>
      <c r="L40" s="21" t="s">
        <v>1333</v>
      </c>
      <c r="M40" s="21" t="s">
        <v>360</v>
      </c>
      <c r="N40" s="21" t="s">
        <v>360</v>
      </c>
      <c r="O40" s="20"/>
      <c r="P40" s="20"/>
    </row>
    <row r="41" spans="1:16" ht="21" x14ac:dyDescent="0.25">
      <c r="A41" s="7" t="s">
        <v>40</v>
      </c>
      <c r="B41" s="8" t="s">
        <v>167</v>
      </c>
      <c r="C41" s="8" t="s">
        <v>168</v>
      </c>
      <c r="D41" s="11" t="s">
        <v>150</v>
      </c>
      <c r="E41" s="5" t="s">
        <v>150</v>
      </c>
      <c r="F41" s="11" t="s">
        <v>169</v>
      </c>
      <c r="G41" s="11">
        <v>489353.2</v>
      </c>
      <c r="H41" s="11">
        <v>267916.62</v>
      </c>
      <c r="I41" s="11">
        <v>0.45309300000000002</v>
      </c>
      <c r="J41" s="11">
        <v>73</v>
      </c>
      <c r="K41" s="4"/>
      <c r="L41" s="21" t="s">
        <v>1333</v>
      </c>
      <c r="M41" s="21" t="s">
        <v>360</v>
      </c>
      <c r="N41" s="21" t="s">
        <v>360</v>
      </c>
      <c r="O41" s="20"/>
      <c r="P41" s="20"/>
    </row>
    <row r="42" spans="1:16" ht="21" x14ac:dyDescent="0.25">
      <c r="A42" s="7" t="s">
        <v>41</v>
      </c>
      <c r="B42" s="8" t="s">
        <v>170</v>
      </c>
      <c r="C42" s="8" t="s">
        <v>171</v>
      </c>
      <c r="D42" s="11" t="s">
        <v>150</v>
      </c>
      <c r="E42" s="5" t="s">
        <v>150</v>
      </c>
      <c r="F42" s="11" t="s">
        <v>172</v>
      </c>
      <c r="G42" s="11">
        <v>490181.41</v>
      </c>
      <c r="H42" s="11">
        <v>268930.89</v>
      </c>
      <c r="I42" s="11">
        <v>10.8758</v>
      </c>
      <c r="J42" s="11">
        <v>290</v>
      </c>
      <c r="K42" s="4"/>
      <c r="L42" s="21" t="s">
        <v>1333</v>
      </c>
      <c r="M42" s="21" t="s">
        <v>360</v>
      </c>
      <c r="N42" s="21" t="s">
        <v>360</v>
      </c>
      <c r="O42" s="20"/>
      <c r="P42" s="20"/>
    </row>
    <row r="43" spans="1:16" ht="21" x14ac:dyDescent="0.25">
      <c r="A43" s="7" t="s">
        <v>42</v>
      </c>
      <c r="B43" s="8" t="s">
        <v>173</v>
      </c>
      <c r="C43" s="8" t="s">
        <v>174</v>
      </c>
      <c r="D43" s="11" t="s">
        <v>175</v>
      </c>
      <c r="E43" s="5" t="s">
        <v>150</v>
      </c>
      <c r="F43" s="11" t="s">
        <v>176</v>
      </c>
      <c r="G43" s="11">
        <v>491989.85</v>
      </c>
      <c r="H43" s="11">
        <v>271644.52</v>
      </c>
      <c r="I43" s="11">
        <v>1.38846</v>
      </c>
      <c r="J43" s="11">
        <v>49</v>
      </c>
      <c r="K43" s="4"/>
      <c r="L43" s="21" t="s">
        <v>1333</v>
      </c>
      <c r="M43" s="21" t="s">
        <v>360</v>
      </c>
      <c r="N43" s="21" t="s">
        <v>360</v>
      </c>
      <c r="O43" s="20"/>
      <c r="P43" s="20"/>
    </row>
    <row r="44" spans="1:16" ht="21" x14ac:dyDescent="0.25">
      <c r="A44" s="7" t="s">
        <v>43</v>
      </c>
      <c r="B44" s="8" t="s">
        <v>177</v>
      </c>
      <c r="C44" s="8" t="s">
        <v>178</v>
      </c>
      <c r="D44" s="11" t="s">
        <v>150</v>
      </c>
      <c r="E44" s="5" t="s">
        <v>150</v>
      </c>
      <c r="F44" s="11" t="s">
        <v>179</v>
      </c>
      <c r="G44" s="11">
        <v>489355.11</v>
      </c>
      <c r="H44" s="11">
        <v>268063.18</v>
      </c>
      <c r="I44" s="11">
        <v>0.82981899999999997</v>
      </c>
      <c r="J44" s="11"/>
      <c r="K44" s="4"/>
      <c r="L44" s="21" t="s">
        <v>1333</v>
      </c>
      <c r="M44" s="21" t="s">
        <v>360</v>
      </c>
      <c r="N44" s="21" t="s">
        <v>360</v>
      </c>
      <c r="O44" s="20"/>
      <c r="P44" s="20"/>
    </row>
    <row r="47" spans="1:16" x14ac:dyDescent="0.25">
      <c r="K47" s="16" t="s">
        <v>1330</v>
      </c>
    </row>
    <row r="48" spans="1:16" x14ac:dyDescent="0.25">
      <c r="K48" s="17" t="s">
        <v>1331</v>
      </c>
    </row>
    <row r="49" spans="11:11" x14ac:dyDescent="0.25">
      <c r="K49" s="19" t="s">
        <v>1332</v>
      </c>
    </row>
  </sheetData>
  <conditionalFormatting sqref="K2:K44">
    <cfRule type="cellIs" dxfId="76" priority="5" operator="equal">
      <formula>$K$47</formula>
    </cfRule>
    <cfRule type="cellIs" dxfId="75" priority="6" operator="equal">
      <formula>$K$48</formula>
    </cfRule>
    <cfRule type="cellIs" dxfId="74" priority="7" operator="equal">
      <formula>$K$49</formula>
    </cfRule>
  </conditionalFormatting>
  <dataValidations count="1">
    <dataValidation type="list" allowBlank="1" showInputMessage="1" showErrorMessage="1" sqref="K2:K44">
      <formula1>$K$47:$K$49</formula1>
    </dataValidation>
  </dataValidations>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50"/>
  <sheetViews>
    <sheetView zoomScaleNormal="100" zoomScaleSheetLayoutView="90" workbookViewId="0">
      <pane ySplit="2" topLeftCell="A31" activePane="bottomLeft" state="frozen"/>
      <selection activeCell="R213" sqref="R213"/>
      <selection pane="bottomLeft" activeCell="R213" sqref="R213"/>
    </sheetView>
  </sheetViews>
  <sheetFormatPr defaultColWidth="37.140625" defaultRowHeight="15" x14ac:dyDescent="0.25"/>
  <cols>
    <col min="1" max="1" width="13.28515625" bestFit="1" customWidth="1"/>
    <col min="2" max="2" width="39.140625" bestFit="1" customWidth="1"/>
    <col min="3" max="3" width="38.42578125" bestFit="1" customWidth="1"/>
    <col min="4" max="4" width="25.5703125" bestFit="1" customWidth="1"/>
    <col min="5" max="5" width="16.85546875" bestFit="1" customWidth="1"/>
    <col min="6" max="6" width="13.42578125" bestFit="1" customWidth="1"/>
    <col min="7" max="7" width="14" bestFit="1" customWidth="1"/>
    <col min="8" max="8" width="15.42578125" bestFit="1" customWidth="1"/>
    <col min="9" max="9" width="17" bestFit="1" customWidth="1"/>
    <col min="10" max="10" width="106.28515625" bestFit="1" customWidth="1"/>
    <col min="11" max="11" width="118.7109375" bestFit="1" customWidth="1"/>
    <col min="12" max="12" width="61.85546875" bestFit="1" customWidth="1"/>
    <col min="13" max="13" width="12.5703125" bestFit="1" customWidth="1"/>
    <col min="14" max="14" width="10.7109375" bestFit="1" customWidth="1"/>
  </cols>
  <sheetData>
    <row r="1" spans="1:14" s="147" customFormat="1" x14ac:dyDescent="0.25">
      <c r="A1" s="147" t="s">
        <v>1305</v>
      </c>
    </row>
    <row r="2" spans="1:14" s="147" customFormat="1" x14ac:dyDescent="0.25">
      <c r="A2" s="1" t="s">
        <v>0</v>
      </c>
      <c r="B2" s="1" t="s">
        <v>44</v>
      </c>
      <c r="C2" s="1" t="s">
        <v>45</v>
      </c>
      <c r="D2" s="1" t="s">
        <v>46</v>
      </c>
      <c r="E2" s="1" t="s">
        <v>180</v>
      </c>
      <c r="F2" s="1" t="s">
        <v>50</v>
      </c>
      <c r="G2" s="2" t="s">
        <v>52</v>
      </c>
      <c r="H2" s="2" t="s">
        <v>53</v>
      </c>
      <c r="I2" s="2" t="s">
        <v>54</v>
      </c>
      <c r="J2" s="2" t="s">
        <v>182</v>
      </c>
      <c r="K2" s="2" t="s">
        <v>183</v>
      </c>
      <c r="L2" s="2" t="s">
        <v>1296</v>
      </c>
      <c r="M2" s="2" t="s">
        <v>1402</v>
      </c>
      <c r="N2" s="2" t="s">
        <v>1401</v>
      </c>
    </row>
    <row r="3" spans="1:14" ht="21" x14ac:dyDescent="0.25">
      <c r="A3" s="3" t="s">
        <v>1</v>
      </c>
      <c r="B3" s="4" t="s">
        <v>47</v>
      </c>
      <c r="C3" s="4" t="s">
        <v>48</v>
      </c>
      <c r="D3" s="5" t="s">
        <v>49</v>
      </c>
      <c r="E3" s="5" t="s">
        <v>49</v>
      </c>
      <c r="F3" s="5" t="s">
        <v>51</v>
      </c>
      <c r="G3" s="5">
        <v>486899.83</v>
      </c>
      <c r="H3" s="5">
        <v>289698</v>
      </c>
      <c r="I3" s="5">
        <v>0.37925599999999998</v>
      </c>
      <c r="J3" s="21" t="s">
        <v>193</v>
      </c>
      <c r="K3" s="21" t="s">
        <v>1283</v>
      </c>
      <c r="L3" s="21"/>
      <c r="M3" s="14" t="s">
        <v>360</v>
      </c>
      <c r="N3" s="14"/>
    </row>
    <row r="4" spans="1:14" ht="21" x14ac:dyDescent="0.25">
      <c r="A4" s="3" t="s">
        <v>2</v>
      </c>
      <c r="B4" s="4" t="s">
        <v>55</v>
      </c>
      <c r="C4" s="4" t="s">
        <v>56</v>
      </c>
      <c r="D4" s="5" t="s">
        <v>49</v>
      </c>
      <c r="E4" s="5" t="s">
        <v>49</v>
      </c>
      <c r="F4" s="5" t="s">
        <v>57</v>
      </c>
      <c r="G4" s="5">
        <v>487568.06</v>
      </c>
      <c r="H4" s="5">
        <v>290137.73</v>
      </c>
      <c r="I4" s="5">
        <v>0.28341300000000003</v>
      </c>
      <c r="J4" s="21" t="s">
        <v>192</v>
      </c>
      <c r="K4" s="21"/>
      <c r="L4" s="21"/>
      <c r="M4" s="14" t="s">
        <v>360</v>
      </c>
      <c r="N4" s="14"/>
    </row>
    <row r="5" spans="1:14" ht="21" x14ac:dyDescent="0.25">
      <c r="A5" s="3" t="s">
        <v>3</v>
      </c>
      <c r="B5" s="4" t="s">
        <v>58</v>
      </c>
      <c r="C5" s="4" t="s">
        <v>59</v>
      </c>
      <c r="D5" s="5" t="s">
        <v>49</v>
      </c>
      <c r="E5" s="5" t="s">
        <v>49</v>
      </c>
      <c r="F5" s="5" t="s">
        <v>60</v>
      </c>
      <c r="G5" s="5">
        <v>489672.02</v>
      </c>
      <c r="H5" s="5">
        <v>288671.46999999997</v>
      </c>
      <c r="I5" s="5">
        <v>0.252413</v>
      </c>
      <c r="J5" s="21" t="s">
        <v>193</v>
      </c>
      <c r="K5" s="21" t="s">
        <v>1284</v>
      </c>
      <c r="L5" s="21"/>
      <c r="M5" s="14"/>
      <c r="N5" s="14"/>
    </row>
    <row r="6" spans="1:14" ht="21" x14ac:dyDescent="0.25">
      <c r="A6" s="3" t="s">
        <v>4</v>
      </c>
      <c r="B6" s="4" t="s">
        <v>61</v>
      </c>
      <c r="C6" s="4"/>
      <c r="D6" s="5" t="s">
        <v>49</v>
      </c>
      <c r="E6" s="5" t="s">
        <v>49</v>
      </c>
      <c r="F6" s="5" t="s">
        <v>62</v>
      </c>
      <c r="G6" s="5">
        <v>487035.92</v>
      </c>
      <c r="H6" s="5">
        <v>287221.71000000002</v>
      </c>
      <c r="I6" s="5">
        <v>0.41953200000000002</v>
      </c>
      <c r="J6" s="21" t="s">
        <v>192</v>
      </c>
      <c r="K6" s="21"/>
      <c r="L6" s="21"/>
      <c r="M6" s="14" t="s">
        <v>360</v>
      </c>
      <c r="N6" s="14"/>
    </row>
    <row r="7" spans="1:14" ht="45" x14ac:dyDescent="0.25">
      <c r="A7" s="3" t="s">
        <v>5</v>
      </c>
      <c r="B7" s="4" t="s">
        <v>63</v>
      </c>
      <c r="C7" s="4" t="s">
        <v>64</v>
      </c>
      <c r="D7" s="5" t="s">
        <v>49</v>
      </c>
      <c r="E7" s="5" t="s">
        <v>49</v>
      </c>
      <c r="F7" s="5" t="s">
        <v>72</v>
      </c>
      <c r="G7" s="5">
        <v>487593.33</v>
      </c>
      <c r="H7" s="5">
        <v>288119.28999999998</v>
      </c>
      <c r="I7" s="5">
        <v>0.612904</v>
      </c>
      <c r="J7" s="21" t="s">
        <v>193</v>
      </c>
      <c r="K7" s="21" t="s">
        <v>1295</v>
      </c>
      <c r="L7" s="21"/>
      <c r="M7" s="14"/>
      <c r="N7" s="14"/>
    </row>
    <row r="8" spans="1:14" ht="21" x14ac:dyDescent="0.25">
      <c r="A8" s="3" t="s">
        <v>6</v>
      </c>
      <c r="B8" s="4" t="s">
        <v>65</v>
      </c>
      <c r="C8" s="4"/>
      <c r="D8" s="5" t="s">
        <v>49</v>
      </c>
      <c r="E8" s="5" t="s">
        <v>49</v>
      </c>
      <c r="F8" s="5" t="s">
        <v>73</v>
      </c>
      <c r="G8" s="5">
        <v>486184.14</v>
      </c>
      <c r="H8" s="5">
        <v>287701.28999999998</v>
      </c>
      <c r="I8" s="5">
        <v>2.1105100000000001</v>
      </c>
      <c r="J8" s="21" t="s">
        <v>193</v>
      </c>
      <c r="K8" s="21" t="s">
        <v>1283</v>
      </c>
      <c r="L8" s="21"/>
      <c r="M8" s="14" t="s">
        <v>360</v>
      </c>
      <c r="N8" s="14" t="s">
        <v>360</v>
      </c>
    </row>
    <row r="9" spans="1:14" ht="21" x14ac:dyDescent="0.25">
      <c r="A9" s="3" t="s">
        <v>7</v>
      </c>
      <c r="B9" s="4" t="s">
        <v>66</v>
      </c>
      <c r="C9" s="4" t="s">
        <v>67</v>
      </c>
      <c r="D9" s="5" t="s">
        <v>49</v>
      </c>
      <c r="E9" s="5" t="s">
        <v>49</v>
      </c>
      <c r="F9" s="5" t="s">
        <v>74</v>
      </c>
      <c r="G9" s="5">
        <v>489243.38</v>
      </c>
      <c r="H9" s="5">
        <v>288612.34000000003</v>
      </c>
      <c r="I9" s="5">
        <v>0.80570299999999995</v>
      </c>
      <c r="J9" s="21" t="s">
        <v>192</v>
      </c>
      <c r="K9" s="21"/>
      <c r="L9" s="21"/>
      <c r="M9" s="14" t="s">
        <v>360</v>
      </c>
      <c r="N9" s="14"/>
    </row>
    <row r="10" spans="1:14" ht="21" x14ac:dyDescent="0.25">
      <c r="A10" s="3" t="s">
        <v>8</v>
      </c>
      <c r="B10" s="4" t="s">
        <v>68</v>
      </c>
      <c r="C10" s="4"/>
      <c r="D10" s="5" t="s">
        <v>49</v>
      </c>
      <c r="E10" s="5" t="s">
        <v>49</v>
      </c>
      <c r="F10" s="5" t="s">
        <v>75</v>
      </c>
      <c r="G10" s="5">
        <v>486311.62</v>
      </c>
      <c r="H10" s="5">
        <v>288536.61</v>
      </c>
      <c r="I10" s="5">
        <v>3.9948100000000002</v>
      </c>
      <c r="J10" s="21" t="s">
        <v>192</v>
      </c>
      <c r="K10" s="21"/>
      <c r="L10" s="21"/>
      <c r="M10" s="14" t="s">
        <v>360</v>
      </c>
      <c r="N10" s="14" t="s">
        <v>360</v>
      </c>
    </row>
    <row r="11" spans="1:14" ht="21" x14ac:dyDescent="0.25">
      <c r="A11" s="3" t="s">
        <v>9</v>
      </c>
      <c r="B11" s="4" t="s">
        <v>69</v>
      </c>
      <c r="C11" s="4"/>
      <c r="D11" s="5" t="s">
        <v>49</v>
      </c>
      <c r="E11" s="5" t="s">
        <v>49</v>
      </c>
      <c r="F11" s="5" t="s">
        <v>76</v>
      </c>
      <c r="G11" s="5">
        <v>488000.75</v>
      </c>
      <c r="H11" s="5">
        <v>288724.53000000003</v>
      </c>
      <c r="I11" s="5">
        <v>0.70128599999999996</v>
      </c>
      <c r="J11" s="21" t="s">
        <v>192</v>
      </c>
      <c r="K11" s="21"/>
      <c r="L11" s="21"/>
      <c r="M11" s="14" t="s">
        <v>360</v>
      </c>
      <c r="N11" s="14"/>
    </row>
    <row r="12" spans="1:14" ht="21" x14ac:dyDescent="0.25">
      <c r="A12" s="3" t="s">
        <v>10</v>
      </c>
      <c r="B12" s="4" t="s">
        <v>70</v>
      </c>
      <c r="C12" s="4"/>
      <c r="D12" s="5" t="s">
        <v>49</v>
      </c>
      <c r="E12" s="5" t="s">
        <v>49</v>
      </c>
      <c r="F12" s="5" t="s">
        <v>77</v>
      </c>
      <c r="G12" s="5">
        <v>486108.26</v>
      </c>
      <c r="H12" s="5">
        <v>287407.74</v>
      </c>
      <c r="I12" s="5">
        <v>1.6654899999999999</v>
      </c>
      <c r="J12" s="21" t="s">
        <v>192</v>
      </c>
      <c r="K12" s="21"/>
      <c r="L12" s="21"/>
      <c r="M12" s="14" t="s">
        <v>360</v>
      </c>
      <c r="N12" s="14" t="s">
        <v>360</v>
      </c>
    </row>
    <row r="13" spans="1:14" ht="22.5" x14ac:dyDescent="0.25">
      <c r="A13" s="3" t="s">
        <v>11</v>
      </c>
      <c r="B13" s="4" t="s">
        <v>71</v>
      </c>
      <c r="C13" s="4"/>
      <c r="D13" s="5" t="s">
        <v>49</v>
      </c>
      <c r="E13" s="5" t="s">
        <v>49</v>
      </c>
      <c r="F13" s="5" t="s">
        <v>78</v>
      </c>
      <c r="G13" s="5">
        <v>489374.37</v>
      </c>
      <c r="H13" s="5">
        <v>290154.49</v>
      </c>
      <c r="I13" s="5">
        <v>9.7194800000000008</v>
      </c>
      <c r="J13" s="21" t="s">
        <v>193</v>
      </c>
      <c r="K13" s="21" t="s">
        <v>1285</v>
      </c>
      <c r="L13" s="21" t="s">
        <v>1297</v>
      </c>
      <c r="M13" s="14"/>
      <c r="N13" s="14"/>
    </row>
    <row r="14" spans="1:14" ht="21" x14ac:dyDescent="0.25">
      <c r="A14" s="6" t="s">
        <v>12</v>
      </c>
      <c r="B14" s="4" t="s">
        <v>79</v>
      </c>
      <c r="C14" s="4" t="s">
        <v>80</v>
      </c>
      <c r="D14" s="5" t="s">
        <v>81</v>
      </c>
      <c r="E14" s="5" t="s">
        <v>81</v>
      </c>
      <c r="F14" s="5" t="s">
        <v>84</v>
      </c>
      <c r="G14" s="5">
        <v>487396.51</v>
      </c>
      <c r="H14" s="5">
        <v>280288.78000000003</v>
      </c>
      <c r="I14" s="5">
        <v>0.42795100000000003</v>
      </c>
      <c r="J14" s="21" t="s">
        <v>193</v>
      </c>
      <c r="K14" s="21"/>
      <c r="L14" s="21"/>
      <c r="M14" s="14" t="s">
        <v>360</v>
      </c>
      <c r="N14" s="14"/>
    </row>
    <row r="15" spans="1:14" ht="21" x14ac:dyDescent="0.25">
      <c r="A15" s="6" t="s">
        <v>13</v>
      </c>
      <c r="B15" s="4" t="s">
        <v>82</v>
      </c>
      <c r="C15" s="4" t="s">
        <v>83</v>
      </c>
      <c r="D15" s="5" t="s">
        <v>81</v>
      </c>
      <c r="E15" s="5" t="s">
        <v>81</v>
      </c>
      <c r="F15" s="5" t="s">
        <v>85</v>
      </c>
      <c r="G15" s="5">
        <v>486593.37</v>
      </c>
      <c r="H15" s="5">
        <v>279982.45</v>
      </c>
      <c r="I15" s="5">
        <v>1.6230199999999999</v>
      </c>
      <c r="J15" s="21" t="s">
        <v>193</v>
      </c>
      <c r="K15" s="21" t="s">
        <v>1284</v>
      </c>
      <c r="L15" s="21"/>
      <c r="M15" s="14" t="s">
        <v>360</v>
      </c>
      <c r="N15" s="14"/>
    </row>
    <row r="16" spans="1:14" ht="22.5" x14ac:dyDescent="0.25">
      <c r="A16" s="6" t="s">
        <v>14</v>
      </c>
      <c r="B16" s="4" t="s">
        <v>86</v>
      </c>
      <c r="C16" s="4" t="s">
        <v>87</v>
      </c>
      <c r="D16" s="5" t="s">
        <v>88</v>
      </c>
      <c r="E16" s="5" t="s">
        <v>81</v>
      </c>
      <c r="F16" s="5" t="s">
        <v>89</v>
      </c>
      <c r="G16" s="5">
        <v>481629.76</v>
      </c>
      <c r="H16" s="5">
        <v>281514.83</v>
      </c>
      <c r="I16" s="5">
        <v>1.6044499999999999</v>
      </c>
      <c r="J16" s="21" t="s">
        <v>192</v>
      </c>
      <c r="K16" s="21"/>
      <c r="L16" s="21"/>
      <c r="M16" s="14" t="s">
        <v>360</v>
      </c>
      <c r="N16" s="14" t="s">
        <v>360</v>
      </c>
    </row>
    <row r="17" spans="1:14" ht="21" x14ac:dyDescent="0.25">
      <c r="A17" s="6" t="s">
        <v>15</v>
      </c>
      <c r="B17" s="4" t="s">
        <v>90</v>
      </c>
      <c r="C17" s="4" t="s">
        <v>91</v>
      </c>
      <c r="D17" s="5" t="s">
        <v>92</v>
      </c>
      <c r="E17" s="5" t="s">
        <v>81</v>
      </c>
      <c r="F17" s="5" t="s">
        <v>93</v>
      </c>
      <c r="G17" s="5">
        <v>480442.17</v>
      </c>
      <c r="H17" s="5">
        <v>288146.62</v>
      </c>
      <c r="I17" s="5">
        <v>1.6927700000000001</v>
      </c>
      <c r="J17" s="21" t="s">
        <v>192</v>
      </c>
      <c r="K17" s="21"/>
      <c r="L17" s="21"/>
      <c r="M17" s="14"/>
      <c r="N17" s="14"/>
    </row>
    <row r="18" spans="1:14" ht="90" x14ac:dyDescent="0.25">
      <c r="A18" s="6" t="s">
        <v>16</v>
      </c>
      <c r="B18" s="4" t="s">
        <v>1535</v>
      </c>
      <c r="C18" s="4" t="s">
        <v>95</v>
      </c>
      <c r="D18" s="5" t="s">
        <v>96</v>
      </c>
      <c r="E18" s="5" t="s">
        <v>81</v>
      </c>
      <c r="F18" s="5" t="s">
        <v>97</v>
      </c>
      <c r="G18" s="5">
        <v>481326.27</v>
      </c>
      <c r="H18" s="5">
        <v>282839.21999999997</v>
      </c>
      <c r="I18" s="5">
        <v>3.4181400000000002</v>
      </c>
      <c r="J18" s="21" t="s">
        <v>193</v>
      </c>
      <c r="K18" s="21" t="s">
        <v>1554</v>
      </c>
      <c r="L18" s="21" t="s">
        <v>1298</v>
      </c>
      <c r="M18" s="14" t="s">
        <v>360</v>
      </c>
      <c r="N18" s="14"/>
    </row>
    <row r="19" spans="1:14" ht="33.75" x14ac:dyDescent="0.25">
      <c r="A19" s="6" t="s">
        <v>17</v>
      </c>
      <c r="B19" s="4" t="s">
        <v>1536</v>
      </c>
      <c r="C19" s="4"/>
      <c r="D19" s="5" t="s">
        <v>99</v>
      </c>
      <c r="E19" s="5" t="s">
        <v>81</v>
      </c>
      <c r="F19" s="5" t="s">
        <v>100</v>
      </c>
      <c r="G19" s="5">
        <v>489519.82</v>
      </c>
      <c r="H19" s="5">
        <v>273939.83</v>
      </c>
      <c r="I19" s="5">
        <v>1.1938899999999999</v>
      </c>
      <c r="J19" s="21" t="s">
        <v>193</v>
      </c>
      <c r="K19" s="21" t="s">
        <v>1287</v>
      </c>
      <c r="L19" s="21" t="s">
        <v>1299</v>
      </c>
      <c r="M19" s="14" t="s">
        <v>360</v>
      </c>
      <c r="N19" s="14" t="s">
        <v>360</v>
      </c>
    </row>
    <row r="20" spans="1:14" ht="21" x14ac:dyDescent="0.25">
      <c r="A20" s="7" t="s">
        <v>18</v>
      </c>
      <c r="B20" s="8" t="s">
        <v>101</v>
      </c>
      <c r="C20" s="8" t="s">
        <v>102</v>
      </c>
      <c r="D20" s="9" t="s">
        <v>88</v>
      </c>
      <c r="E20" s="5" t="s">
        <v>81</v>
      </c>
      <c r="F20" s="9" t="s">
        <v>104</v>
      </c>
      <c r="G20" s="9">
        <v>481657.55</v>
      </c>
      <c r="H20" s="9">
        <v>281572.78999999998</v>
      </c>
      <c r="I20" s="9">
        <v>0.39340000000000003</v>
      </c>
      <c r="J20" s="21" t="s">
        <v>192</v>
      </c>
      <c r="K20" s="21"/>
      <c r="L20" s="21"/>
      <c r="M20" s="14" t="s">
        <v>360</v>
      </c>
      <c r="N20" s="14"/>
    </row>
    <row r="21" spans="1:14" ht="33.75" x14ac:dyDescent="0.25">
      <c r="A21" s="7" t="s">
        <v>19</v>
      </c>
      <c r="B21" s="139" t="s">
        <v>1278</v>
      </c>
      <c r="C21" s="20" t="s">
        <v>1279</v>
      </c>
      <c r="D21" s="11" t="s">
        <v>103</v>
      </c>
      <c r="E21" s="5" t="s">
        <v>81</v>
      </c>
      <c r="F21" s="11" t="s">
        <v>105</v>
      </c>
      <c r="G21" s="11">
        <v>486346.69</v>
      </c>
      <c r="H21" s="11">
        <v>278328.44</v>
      </c>
      <c r="I21" s="11">
        <v>0.35975200000000002</v>
      </c>
      <c r="J21" s="21" t="s">
        <v>193</v>
      </c>
      <c r="K21" s="21" t="s">
        <v>1288</v>
      </c>
      <c r="L21" s="21" t="s">
        <v>1300</v>
      </c>
      <c r="M21" s="14" t="s">
        <v>360</v>
      </c>
      <c r="N21" s="14" t="s">
        <v>360</v>
      </c>
    </row>
    <row r="22" spans="1:14" ht="21" x14ac:dyDescent="0.25">
      <c r="A22" s="7" t="s">
        <v>20</v>
      </c>
      <c r="B22" s="139" t="s">
        <v>1276</v>
      </c>
      <c r="C22" s="20" t="s">
        <v>1277</v>
      </c>
      <c r="D22" s="11" t="s">
        <v>103</v>
      </c>
      <c r="E22" s="5" t="s">
        <v>81</v>
      </c>
      <c r="F22" s="11" t="s">
        <v>108</v>
      </c>
      <c r="G22" s="11">
        <v>486299.13</v>
      </c>
      <c r="H22" s="11">
        <v>278720.7</v>
      </c>
      <c r="I22" s="11">
        <v>1.3367899999999999</v>
      </c>
      <c r="J22" s="21" t="s">
        <v>193</v>
      </c>
      <c r="K22" s="21"/>
      <c r="L22" s="21"/>
      <c r="M22" s="14" t="s">
        <v>360</v>
      </c>
      <c r="N22" s="14" t="s">
        <v>360</v>
      </c>
    </row>
    <row r="23" spans="1:14" ht="21" x14ac:dyDescent="0.25">
      <c r="A23" s="7" t="s">
        <v>21</v>
      </c>
      <c r="B23" s="10" t="s">
        <v>106</v>
      </c>
      <c r="C23" s="10" t="s">
        <v>83</v>
      </c>
      <c r="D23" s="10" t="s">
        <v>107</v>
      </c>
      <c r="E23" s="5" t="s">
        <v>81</v>
      </c>
      <c r="F23" s="10" t="s">
        <v>109</v>
      </c>
      <c r="G23" s="10">
        <v>486328.68</v>
      </c>
      <c r="H23" s="10">
        <v>280418.86</v>
      </c>
      <c r="I23" s="10">
        <v>0.44078000000000001</v>
      </c>
      <c r="J23" s="21" t="s">
        <v>193</v>
      </c>
      <c r="K23" s="21"/>
      <c r="L23" s="21"/>
      <c r="M23" s="14" t="s">
        <v>360</v>
      </c>
      <c r="N23" s="14"/>
    </row>
    <row r="24" spans="1:14" ht="21" x14ac:dyDescent="0.25">
      <c r="A24" s="7" t="s">
        <v>22</v>
      </c>
      <c r="B24" s="139" t="s">
        <v>1537</v>
      </c>
      <c r="C24" s="20" t="s">
        <v>138</v>
      </c>
      <c r="D24" s="11" t="s">
        <v>103</v>
      </c>
      <c r="E24" s="5" t="s">
        <v>81</v>
      </c>
      <c r="F24" s="11" t="s">
        <v>110</v>
      </c>
      <c r="G24" s="11">
        <v>486520.71</v>
      </c>
      <c r="H24" s="11">
        <v>278325.53999999998</v>
      </c>
      <c r="I24" s="11">
        <v>0.52382700000000004</v>
      </c>
      <c r="J24" s="21" t="s">
        <v>192</v>
      </c>
      <c r="K24" s="21"/>
      <c r="L24" s="21"/>
      <c r="M24" s="14" t="s">
        <v>360</v>
      </c>
      <c r="N24" s="14" t="s">
        <v>360</v>
      </c>
    </row>
    <row r="25" spans="1:14" ht="21" x14ac:dyDescent="0.25">
      <c r="A25" s="7" t="s">
        <v>23</v>
      </c>
      <c r="B25" s="8" t="s">
        <v>111</v>
      </c>
      <c r="C25" s="8" t="s">
        <v>112</v>
      </c>
      <c r="D25" s="11" t="s">
        <v>113</v>
      </c>
      <c r="E25" s="5" t="s">
        <v>181</v>
      </c>
      <c r="F25" s="11" t="s">
        <v>114</v>
      </c>
      <c r="G25" s="11">
        <v>499603.02</v>
      </c>
      <c r="H25" s="11">
        <v>278432.45</v>
      </c>
      <c r="I25" s="11">
        <v>0.251448</v>
      </c>
      <c r="J25" s="21" t="s">
        <v>193</v>
      </c>
      <c r="K25" s="21" t="s">
        <v>1289</v>
      </c>
      <c r="L25" s="21"/>
      <c r="M25" s="14" t="s">
        <v>360</v>
      </c>
      <c r="N25" s="14"/>
    </row>
    <row r="26" spans="1:14" ht="21" x14ac:dyDescent="0.25">
      <c r="A26" s="7" t="s">
        <v>24</v>
      </c>
      <c r="B26" s="8" t="s">
        <v>115</v>
      </c>
      <c r="C26" s="8" t="s">
        <v>116</v>
      </c>
      <c r="D26" s="11" t="s">
        <v>117</v>
      </c>
      <c r="E26" s="5" t="s">
        <v>181</v>
      </c>
      <c r="F26" s="11" t="s">
        <v>118</v>
      </c>
      <c r="G26" s="11">
        <v>494196.16</v>
      </c>
      <c r="H26" s="11">
        <v>270375.58</v>
      </c>
      <c r="I26" s="11">
        <v>0.47878599999999999</v>
      </c>
      <c r="J26" s="21" t="s">
        <v>193</v>
      </c>
      <c r="K26" s="21" t="s">
        <v>1290</v>
      </c>
      <c r="L26" s="21"/>
      <c r="M26" s="14"/>
      <c r="N26" s="14"/>
    </row>
    <row r="27" spans="1:14" ht="22.5" x14ac:dyDescent="0.25">
      <c r="A27" s="7" t="s">
        <v>25</v>
      </c>
      <c r="B27" s="8" t="s">
        <v>119</v>
      </c>
      <c r="C27" s="8" t="s">
        <v>120</v>
      </c>
      <c r="D27" s="11" t="s">
        <v>117</v>
      </c>
      <c r="E27" s="5" t="s">
        <v>181</v>
      </c>
      <c r="F27" s="11" t="s">
        <v>121</v>
      </c>
      <c r="G27" s="11">
        <v>494797.52</v>
      </c>
      <c r="H27" s="11">
        <v>270705.51</v>
      </c>
      <c r="I27" s="11">
        <v>0.52088599999999996</v>
      </c>
      <c r="J27" s="21" t="s">
        <v>193</v>
      </c>
      <c r="K27" s="21" t="s">
        <v>1283</v>
      </c>
      <c r="L27" s="21"/>
      <c r="M27" s="14" t="s">
        <v>360</v>
      </c>
      <c r="N27" s="14" t="s">
        <v>360</v>
      </c>
    </row>
    <row r="28" spans="1:14" ht="33.75" x14ac:dyDescent="0.25">
      <c r="A28" s="7" t="s">
        <v>26</v>
      </c>
      <c r="B28" s="8" t="s">
        <v>122</v>
      </c>
      <c r="C28" s="8" t="s">
        <v>123</v>
      </c>
      <c r="D28" s="11" t="s">
        <v>117</v>
      </c>
      <c r="E28" s="5" t="s">
        <v>181</v>
      </c>
      <c r="F28" s="11" t="s">
        <v>124</v>
      </c>
      <c r="G28" s="11">
        <v>493862.44</v>
      </c>
      <c r="H28" s="11">
        <v>270306.44</v>
      </c>
      <c r="I28" s="11">
        <v>8.8405100000000001</v>
      </c>
      <c r="J28" s="21" t="s">
        <v>193</v>
      </c>
      <c r="K28" s="21" t="s">
        <v>1291</v>
      </c>
      <c r="L28" s="21" t="s">
        <v>1301</v>
      </c>
      <c r="M28" s="14" t="s">
        <v>360</v>
      </c>
      <c r="N28" s="14" t="s">
        <v>360</v>
      </c>
    </row>
    <row r="29" spans="1:14" ht="21" x14ac:dyDescent="0.25">
      <c r="A29" s="7" t="s">
        <v>27</v>
      </c>
      <c r="B29" s="12">
        <v>77</v>
      </c>
      <c r="C29" s="8" t="s">
        <v>125</v>
      </c>
      <c r="D29" s="11" t="s">
        <v>126</v>
      </c>
      <c r="E29" s="5" t="s">
        <v>181</v>
      </c>
      <c r="F29" s="11" t="s">
        <v>127</v>
      </c>
      <c r="G29" s="11">
        <v>496307.57</v>
      </c>
      <c r="H29" s="11">
        <v>268899.7</v>
      </c>
      <c r="I29" s="11">
        <v>0.28983300000000001</v>
      </c>
      <c r="J29" s="21" t="s">
        <v>192</v>
      </c>
      <c r="K29" s="21"/>
      <c r="L29" s="21"/>
      <c r="M29" s="14" t="s">
        <v>360</v>
      </c>
      <c r="N29" s="14" t="s">
        <v>360</v>
      </c>
    </row>
    <row r="30" spans="1:14" ht="21" x14ac:dyDescent="0.25">
      <c r="A30" s="7" t="s">
        <v>28</v>
      </c>
      <c r="B30" s="8" t="s">
        <v>128</v>
      </c>
      <c r="C30" s="8" t="s">
        <v>120</v>
      </c>
      <c r="D30" s="11" t="s">
        <v>129</v>
      </c>
      <c r="E30" s="5" t="s">
        <v>181</v>
      </c>
      <c r="F30" s="11" t="s">
        <v>130</v>
      </c>
      <c r="G30" s="11">
        <v>506214.07</v>
      </c>
      <c r="H30" s="11">
        <v>296308.36</v>
      </c>
      <c r="I30" s="11">
        <v>0.30342200000000003</v>
      </c>
      <c r="J30" s="21" t="s">
        <v>192</v>
      </c>
      <c r="K30" s="21"/>
      <c r="L30" s="21"/>
      <c r="M30" s="14" t="s">
        <v>360</v>
      </c>
      <c r="N30" s="14" t="s">
        <v>360</v>
      </c>
    </row>
    <row r="31" spans="1:14" ht="21" x14ac:dyDescent="0.25">
      <c r="A31" s="7" t="s">
        <v>29</v>
      </c>
      <c r="B31" s="13">
        <v>21</v>
      </c>
      <c r="C31" s="8" t="s">
        <v>131</v>
      </c>
      <c r="D31" s="11" t="s">
        <v>132</v>
      </c>
      <c r="E31" s="5" t="s">
        <v>181</v>
      </c>
      <c r="F31" s="11" t="s">
        <v>133</v>
      </c>
      <c r="G31" s="11">
        <v>498355.3</v>
      </c>
      <c r="H31" s="11">
        <v>275255.33</v>
      </c>
      <c r="I31" s="11">
        <v>0.31092500000000001</v>
      </c>
      <c r="J31" s="21" t="s">
        <v>193</v>
      </c>
      <c r="K31" s="21" t="s">
        <v>1283</v>
      </c>
      <c r="L31" s="21"/>
      <c r="M31" s="14"/>
      <c r="N31" s="14"/>
    </row>
    <row r="32" spans="1:14" ht="21" x14ac:dyDescent="0.25">
      <c r="A32" s="7" t="s">
        <v>30</v>
      </c>
      <c r="B32" s="8" t="s">
        <v>134</v>
      </c>
      <c r="C32" s="8" t="s">
        <v>135</v>
      </c>
      <c r="D32" s="11" t="s">
        <v>136</v>
      </c>
      <c r="E32" s="5" t="s">
        <v>181</v>
      </c>
      <c r="F32" s="11" t="s">
        <v>141</v>
      </c>
      <c r="G32" s="11">
        <v>495068.93</v>
      </c>
      <c r="H32" s="11">
        <v>267111.33</v>
      </c>
      <c r="I32" s="11">
        <v>0.29413099999999998</v>
      </c>
      <c r="J32" s="21" t="s">
        <v>192</v>
      </c>
      <c r="K32" s="21"/>
      <c r="L32" s="21"/>
      <c r="M32" s="14" t="s">
        <v>360</v>
      </c>
      <c r="N32" s="14"/>
    </row>
    <row r="33" spans="1:14" ht="21" x14ac:dyDescent="0.25">
      <c r="A33" s="7" t="s">
        <v>31</v>
      </c>
      <c r="B33" s="8" t="s">
        <v>137</v>
      </c>
      <c r="C33" s="8" t="s">
        <v>138</v>
      </c>
      <c r="D33" s="11" t="s">
        <v>136</v>
      </c>
      <c r="E33" s="5" t="s">
        <v>181</v>
      </c>
      <c r="F33" s="11" t="s">
        <v>142</v>
      </c>
      <c r="G33" s="11">
        <v>495591.94</v>
      </c>
      <c r="H33" s="11">
        <v>267572.40000000002</v>
      </c>
      <c r="I33" s="11">
        <v>0.38409500000000002</v>
      </c>
      <c r="J33" s="21" t="s">
        <v>193</v>
      </c>
      <c r="K33" s="21" t="s">
        <v>1284</v>
      </c>
      <c r="L33" s="21"/>
      <c r="M33" s="14" t="s">
        <v>360</v>
      </c>
      <c r="N33" s="14" t="s">
        <v>360</v>
      </c>
    </row>
    <row r="34" spans="1:14" ht="21" x14ac:dyDescent="0.25">
      <c r="A34" s="7" t="s">
        <v>32</v>
      </c>
      <c r="B34" s="8" t="s">
        <v>139</v>
      </c>
      <c r="C34" s="8" t="s">
        <v>140</v>
      </c>
      <c r="D34" s="11" t="s">
        <v>136</v>
      </c>
      <c r="E34" s="5" t="s">
        <v>181</v>
      </c>
      <c r="F34" s="11" t="s">
        <v>143</v>
      </c>
      <c r="G34" s="11">
        <v>496208.16</v>
      </c>
      <c r="H34" s="11">
        <v>267072.71999999997</v>
      </c>
      <c r="I34" s="11">
        <v>0.73693699999999995</v>
      </c>
      <c r="J34" s="21" t="s">
        <v>192</v>
      </c>
      <c r="K34" s="21"/>
      <c r="L34" s="21"/>
      <c r="M34" s="14" t="s">
        <v>360</v>
      </c>
      <c r="N34" s="14" t="s">
        <v>360</v>
      </c>
    </row>
    <row r="35" spans="1:14" ht="21" x14ac:dyDescent="0.25">
      <c r="A35" s="7" t="s">
        <v>33</v>
      </c>
      <c r="B35" s="8" t="s">
        <v>144</v>
      </c>
      <c r="C35" s="8" t="s">
        <v>145</v>
      </c>
      <c r="D35" s="11" t="s">
        <v>146</v>
      </c>
      <c r="E35" s="5" t="s">
        <v>150</v>
      </c>
      <c r="F35" s="11" t="s">
        <v>147</v>
      </c>
      <c r="G35" s="11">
        <v>490694.17</v>
      </c>
      <c r="H35" s="11">
        <v>262895.2</v>
      </c>
      <c r="I35" s="11">
        <v>1.7342299999999999</v>
      </c>
      <c r="J35" s="21" t="s">
        <v>193</v>
      </c>
      <c r="K35" s="21" t="s">
        <v>1292</v>
      </c>
      <c r="L35" s="21"/>
      <c r="M35" s="14"/>
      <c r="N35" s="14"/>
    </row>
    <row r="36" spans="1:14" ht="45" x14ac:dyDescent="0.25">
      <c r="A36" s="7" t="s">
        <v>34</v>
      </c>
      <c r="B36" s="8" t="s">
        <v>148</v>
      </c>
      <c r="C36" s="8" t="s">
        <v>149</v>
      </c>
      <c r="D36" s="11" t="s">
        <v>150</v>
      </c>
      <c r="E36" s="5" t="s">
        <v>150</v>
      </c>
      <c r="F36" s="11" t="s">
        <v>151</v>
      </c>
      <c r="G36" s="11">
        <v>488794.33</v>
      </c>
      <c r="H36" s="11">
        <v>267310.05</v>
      </c>
      <c r="I36" s="11">
        <v>0.73684400000000005</v>
      </c>
      <c r="J36" s="21" t="s">
        <v>193</v>
      </c>
      <c r="K36" s="21" t="s">
        <v>1293</v>
      </c>
      <c r="L36" s="21" t="s">
        <v>1302</v>
      </c>
      <c r="M36" s="14" t="s">
        <v>360</v>
      </c>
      <c r="N36" s="14"/>
    </row>
    <row r="37" spans="1:14" ht="21" x14ac:dyDescent="0.25">
      <c r="A37" s="7" t="s">
        <v>35</v>
      </c>
      <c r="B37" s="8" t="s">
        <v>152</v>
      </c>
      <c r="C37" s="8" t="s">
        <v>153</v>
      </c>
      <c r="D37" s="11" t="s">
        <v>150</v>
      </c>
      <c r="E37" s="5" t="s">
        <v>150</v>
      </c>
      <c r="F37" s="11" t="s">
        <v>154</v>
      </c>
      <c r="G37" s="11">
        <v>488274.32</v>
      </c>
      <c r="H37" s="11">
        <v>266723.45</v>
      </c>
      <c r="I37" s="11">
        <v>0.375162</v>
      </c>
      <c r="J37" s="21" t="s">
        <v>192</v>
      </c>
      <c r="K37" s="21"/>
      <c r="L37" s="21"/>
      <c r="M37" s="14" t="s">
        <v>360</v>
      </c>
      <c r="N37" s="14"/>
    </row>
    <row r="38" spans="1:14" ht="21" x14ac:dyDescent="0.25">
      <c r="A38" s="7" t="s">
        <v>36</v>
      </c>
      <c r="B38" s="8" t="s">
        <v>155</v>
      </c>
      <c r="C38" s="8" t="s">
        <v>156</v>
      </c>
      <c r="D38" s="11" t="s">
        <v>150</v>
      </c>
      <c r="E38" s="5" t="s">
        <v>150</v>
      </c>
      <c r="F38" s="11" t="s">
        <v>157</v>
      </c>
      <c r="G38" s="11">
        <v>488406.05</v>
      </c>
      <c r="H38" s="11">
        <v>267919.84999999998</v>
      </c>
      <c r="I38" s="11">
        <v>0.54935400000000001</v>
      </c>
      <c r="J38" s="21" t="s">
        <v>192</v>
      </c>
      <c r="K38" s="21"/>
      <c r="L38" s="21"/>
      <c r="M38" s="14" t="s">
        <v>360</v>
      </c>
      <c r="N38" s="14"/>
    </row>
    <row r="39" spans="1:14" ht="21" x14ac:dyDescent="0.25">
      <c r="A39" s="7" t="s">
        <v>37</v>
      </c>
      <c r="B39" s="8" t="s">
        <v>158</v>
      </c>
      <c r="C39" s="8" t="s">
        <v>159</v>
      </c>
      <c r="D39" s="11" t="s">
        <v>150</v>
      </c>
      <c r="E39" s="5" t="s">
        <v>150</v>
      </c>
      <c r="F39" s="11" t="s">
        <v>162</v>
      </c>
      <c r="G39" s="11">
        <v>489738.89</v>
      </c>
      <c r="H39" s="11">
        <v>268548.96999999997</v>
      </c>
      <c r="I39" s="11">
        <v>1.13853</v>
      </c>
      <c r="J39" s="21" t="s">
        <v>192</v>
      </c>
      <c r="K39" s="21" t="s">
        <v>1289</v>
      </c>
      <c r="L39" s="21"/>
      <c r="M39" s="14" t="s">
        <v>360</v>
      </c>
      <c r="N39" s="14" t="s">
        <v>360</v>
      </c>
    </row>
    <row r="40" spans="1:14" ht="21" x14ac:dyDescent="0.25">
      <c r="A40" s="7" t="s">
        <v>38</v>
      </c>
      <c r="B40" s="8" t="s">
        <v>160</v>
      </c>
      <c r="C40" s="8" t="s">
        <v>161</v>
      </c>
      <c r="D40" s="11" t="s">
        <v>161</v>
      </c>
      <c r="E40" s="5" t="s">
        <v>150</v>
      </c>
      <c r="F40" s="11" t="s">
        <v>163</v>
      </c>
      <c r="G40" s="11">
        <v>490400.44</v>
      </c>
      <c r="H40" s="11">
        <v>259507.38</v>
      </c>
      <c r="I40" s="11">
        <v>0.66134700000000002</v>
      </c>
      <c r="J40" s="21" t="s">
        <v>193</v>
      </c>
      <c r="K40" s="21"/>
      <c r="L40" s="21"/>
      <c r="M40" s="14"/>
      <c r="N40" s="14"/>
    </row>
    <row r="41" spans="1:14" ht="21" x14ac:dyDescent="0.25">
      <c r="A41" s="7" t="s">
        <v>39</v>
      </c>
      <c r="B41" s="8" t="s">
        <v>164</v>
      </c>
      <c r="C41" s="8" t="s">
        <v>165</v>
      </c>
      <c r="D41" s="11" t="s">
        <v>150</v>
      </c>
      <c r="E41" s="5" t="s">
        <v>150</v>
      </c>
      <c r="F41" s="11" t="s">
        <v>166</v>
      </c>
      <c r="G41" s="11">
        <v>488882.73</v>
      </c>
      <c r="H41" s="11">
        <v>267926.53000000003</v>
      </c>
      <c r="I41" s="11">
        <v>3.1223700000000001</v>
      </c>
      <c r="J41" s="21" t="s">
        <v>193</v>
      </c>
      <c r="K41" s="21" t="s">
        <v>1294</v>
      </c>
      <c r="L41" s="21"/>
      <c r="M41" s="14" t="s">
        <v>360</v>
      </c>
      <c r="N41" s="14" t="s">
        <v>360</v>
      </c>
    </row>
    <row r="42" spans="1:14" ht="33.75" x14ac:dyDescent="0.25">
      <c r="A42" s="7" t="s">
        <v>40</v>
      </c>
      <c r="B42" s="8" t="s">
        <v>167</v>
      </c>
      <c r="C42" s="8" t="s">
        <v>168</v>
      </c>
      <c r="D42" s="11" t="s">
        <v>150</v>
      </c>
      <c r="E42" s="5" t="s">
        <v>150</v>
      </c>
      <c r="F42" s="11" t="s">
        <v>169</v>
      </c>
      <c r="G42" s="11">
        <v>489353.2</v>
      </c>
      <c r="H42" s="11">
        <v>267916.62</v>
      </c>
      <c r="I42" s="11">
        <v>0.45309300000000002</v>
      </c>
      <c r="J42" s="21" t="s">
        <v>193</v>
      </c>
      <c r="K42" s="21" t="s">
        <v>1286</v>
      </c>
      <c r="L42" s="21" t="s">
        <v>1303</v>
      </c>
      <c r="M42" s="14" t="s">
        <v>360</v>
      </c>
      <c r="N42" s="14" t="s">
        <v>360</v>
      </c>
    </row>
    <row r="43" spans="1:14" ht="21" x14ac:dyDescent="0.25">
      <c r="A43" s="7" t="s">
        <v>41</v>
      </c>
      <c r="B43" s="8" t="s">
        <v>170</v>
      </c>
      <c r="C43" s="8" t="s">
        <v>171</v>
      </c>
      <c r="D43" s="11" t="s">
        <v>150</v>
      </c>
      <c r="E43" s="5" t="s">
        <v>150</v>
      </c>
      <c r="F43" s="11" t="s">
        <v>172</v>
      </c>
      <c r="G43" s="11">
        <v>490181.41</v>
      </c>
      <c r="H43" s="11">
        <v>268930.89</v>
      </c>
      <c r="I43" s="11">
        <v>10.8758</v>
      </c>
      <c r="J43" s="21" t="s">
        <v>193</v>
      </c>
      <c r="K43" s="21"/>
      <c r="L43" s="21"/>
      <c r="M43" s="14" t="s">
        <v>360</v>
      </c>
      <c r="N43" s="14" t="s">
        <v>360</v>
      </c>
    </row>
    <row r="44" spans="1:14" ht="21" x14ac:dyDescent="0.25">
      <c r="A44" s="7" t="s">
        <v>42</v>
      </c>
      <c r="B44" s="8" t="s">
        <v>173</v>
      </c>
      <c r="C44" s="8" t="s">
        <v>174</v>
      </c>
      <c r="D44" s="11" t="s">
        <v>175</v>
      </c>
      <c r="E44" s="5" t="s">
        <v>150</v>
      </c>
      <c r="F44" s="11" t="s">
        <v>176</v>
      </c>
      <c r="G44" s="11">
        <v>491989.85</v>
      </c>
      <c r="H44" s="11">
        <v>271644.52</v>
      </c>
      <c r="I44" s="11">
        <v>1.38846</v>
      </c>
      <c r="J44" s="21" t="s">
        <v>192</v>
      </c>
      <c r="K44" s="21"/>
      <c r="L44" s="21"/>
      <c r="M44" s="14" t="s">
        <v>360</v>
      </c>
      <c r="N44" s="14" t="s">
        <v>360</v>
      </c>
    </row>
    <row r="45" spans="1:14" ht="33.75" x14ac:dyDescent="0.25">
      <c r="A45" s="7" t="s">
        <v>43</v>
      </c>
      <c r="B45" s="8" t="s">
        <v>177</v>
      </c>
      <c r="C45" s="8" t="s">
        <v>178</v>
      </c>
      <c r="D45" s="11" t="s">
        <v>150</v>
      </c>
      <c r="E45" s="5" t="s">
        <v>150</v>
      </c>
      <c r="F45" s="11" t="s">
        <v>179</v>
      </c>
      <c r="G45" s="11">
        <v>489355.11</v>
      </c>
      <c r="H45" s="11">
        <v>268063.18</v>
      </c>
      <c r="I45" s="11">
        <v>0.82981899999999997</v>
      </c>
      <c r="J45" s="21" t="s">
        <v>193</v>
      </c>
      <c r="K45" s="21" t="s">
        <v>1286</v>
      </c>
      <c r="L45" s="21" t="s">
        <v>1303</v>
      </c>
      <c r="M45" s="14" t="s">
        <v>360</v>
      </c>
      <c r="N45" s="14" t="s">
        <v>360</v>
      </c>
    </row>
    <row r="48" spans="1:14" x14ac:dyDescent="0.25">
      <c r="J48" s="15" t="s">
        <v>192</v>
      </c>
    </row>
    <row r="49" spans="10:10" x14ac:dyDescent="0.25">
      <c r="J49" s="17" t="s">
        <v>193</v>
      </c>
    </row>
    <row r="50" spans="10:10" x14ac:dyDescent="0.25">
      <c r="J50" s="19" t="s">
        <v>194</v>
      </c>
    </row>
  </sheetData>
  <dataValidations count="1">
    <dataValidation type="list" allowBlank="1" showInputMessage="1" showErrorMessage="1" sqref="J3:J45">
      <formula1>$J$48:$J$51</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1909DC82-E539-4AC3-8851-13970A8BC0EF}">
            <xm:f>NOT(ISERROR(SEARCH($J$50,J3)))</xm:f>
            <xm:f>$J$50</xm:f>
            <x14:dxf>
              <fill>
                <patternFill>
                  <bgColor rgb="FFFF0000"/>
                </patternFill>
              </fill>
            </x14:dxf>
          </x14:cfRule>
          <x14:cfRule type="containsText" priority="2" operator="containsText" id="{D7B0B614-60AF-420F-99B4-73051A1479C8}">
            <xm:f>NOT(ISERROR(SEARCH($J$49,J3)))</xm:f>
            <xm:f>$J$49</xm:f>
            <x14:dxf>
              <fill>
                <patternFill>
                  <bgColor rgb="FFFFFF00"/>
                </patternFill>
              </fill>
            </x14:dxf>
          </x14:cfRule>
          <x14:cfRule type="containsText" priority="3" operator="containsText" id="{080FB9AA-78EC-4E81-A922-548263AA1BC0}">
            <xm:f>NOT(ISERROR(SEARCH($J$48,J3)))</xm:f>
            <xm:f>$J$48</xm:f>
            <x14:dxf>
              <fill>
                <patternFill>
                  <bgColor rgb="FF92D050"/>
                </patternFill>
              </fill>
            </x14:dxf>
          </x14:cfRule>
          <xm:sqref>J3:J45</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25"/>
  <sheetViews>
    <sheetView zoomScale="90" zoomScaleNormal="90" workbookViewId="0">
      <selection activeCell="R213" sqref="R213"/>
    </sheetView>
  </sheetViews>
  <sheetFormatPr defaultRowHeight="15" x14ac:dyDescent="0.25"/>
  <sheetData>
    <row r="1" spans="1:22" x14ac:dyDescent="0.25">
      <c r="A1" s="17" t="s">
        <v>11</v>
      </c>
      <c r="L1" s="17" t="s">
        <v>16</v>
      </c>
    </row>
    <row r="13" spans="1:22" x14ac:dyDescent="0.25">
      <c r="V13" s="147" t="s">
        <v>1304</v>
      </c>
    </row>
    <row r="25" spans="1:12" x14ac:dyDescent="0.25">
      <c r="A25" s="17" t="s">
        <v>17</v>
      </c>
      <c r="L25" s="17" t="s">
        <v>19</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50"/>
  <sheetViews>
    <sheetView workbookViewId="0">
      <pane ySplit="1" topLeftCell="A29"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9.7109375" bestFit="1" customWidth="1"/>
    <col min="7" max="7" width="9.5703125" bestFit="1" customWidth="1"/>
    <col min="8" max="8" width="11" bestFit="1" customWidth="1"/>
    <col min="9" max="9" width="12" bestFit="1" customWidth="1"/>
    <col min="10" max="10" width="108.140625" bestFit="1" customWidth="1"/>
    <col min="11" max="11" width="68.5703125" customWidth="1"/>
    <col min="12" max="12" width="15.28515625" bestFit="1" customWidth="1"/>
    <col min="13" max="13" width="55.140625" bestFit="1" customWidth="1"/>
    <col min="14" max="14" width="12.5703125" bestFit="1" customWidth="1"/>
    <col min="15" max="15" width="10.7109375" bestFit="1" customWidth="1"/>
  </cols>
  <sheetData>
    <row r="1" spans="1:15" x14ac:dyDescent="0.25">
      <c r="A1" s="1" t="s">
        <v>0</v>
      </c>
      <c r="B1" s="1" t="s">
        <v>44</v>
      </c>
      <c r="C1" s="1" t="s">
        <v>45</v>
      </c>
      <c r="D1" s="1" t="s">
        <v>46</v>
      </c>
      <c r="E1" s="1" t="s">
        <v>180</v>
      </c>
      <c r="F1" s="1" t="s">
        <v>50</v>
      </c>
      <c r="G1" s="2" t="s">
        <v>52</v>
      </c>
      <c r="H1" s="2" t="s">
        <v>53</v>
      </c>
      <c r="I1" s="2" t="s">
        <v>54</v>
      </c>
      <c r="J1" s="2" t="s">
        <v>182</v>
      </c>
      <c r="K1" s="162" t="s">
        <v>183</v>
      </c>
      <c r="L1" s="153" t="s">
        <v>1409</v>
      </c>
      <c r="M1" s="153" t="s">
        <v>1410</v>
      </c>
      <c r="N1" s="2" t="s">
        <v>1402</v>
      </c>
      <c r="O1" s="2" t="s">
        <v>1401</v>
      </c>
    </row>
    <row r="2" spans="1:15" ht="21" x14ac:dyDescent="0.25">
      <c r="A2" s="3" t="s">
        <v>1</v>
      </c>
      <c r="B2" s="4" t="s">
        <v>47</v>
      </c>
      <c r="C2" s="4" t="s">
        <v>48</v>
      </c>
      <c r="D2" s="5" t="s">
        <v>49</v>
      </c>
      <c r="E2" s="5" t="s">
        <v>49</v>
      </c>
      <c r="F2" s="5" t="s">
        <v>51</v>
      </c>
      <c r="G2" s="5">
        <v>486899.83</v>
      </c>
      <c r="H2" s="5">
        <v>289698</v>
      </c>
      <c r="I2" s="5">
        <v>0.37925599999999998</v>
      </c>
      <c r="J2" s="21" t="s">
        <v>210</v>
      </c>
      <c r="K2" s="21" t="s">
        <v>1411</v>
      </c>
      <c r="L2" s="21" t="s">
        <v>1412</v>
      </c>
      <c r="M2" s="21" t="s">
        <v>1413</v>
      </c>
      <c r="N2" s="14" t="s">
        <v>360</v>
      </c>
      <c r="O2" s="14"/>
    </row>
    <row r="3" spans="1:15" ht="21" x14ac:dyDescent="0.25">
      <c r="A3" s="3" t="s">
        <v>2</v>
      </c>
      <c r="B3" s="4" t="s">
        <v>55</v>
      </c>
      <c r="C3" s="4" t="s">
        <v>56</v>
      </c>
      <c r="D3" s="5" t="s">
        <v>49</v>
      </c>
      <c r="E3" s="5" t="s">
        <v>49</v>
      </c>
      <c r="F3" s="5" t="s">
        <v>57</v>
      </c>
      <c r="G3" s="5">
        <v>487568.06</v>
      </c>
      <c r="H3" s="5">
        <v>290137.73</v>
      </c>
      <c r="I3" s="5">
        <v>0.28341300000000003</v>
      </c>
      <c r="J3" s="21" t="s">
        <v>210</v>
      </c>
      <c r="K3" s="21" t="s">
        <v>1414</v>
      </c>
      <c r="L3" s="21" t="s">
        <v>1415</v>
      </c>
      <c r="M3" s="21" t="s">
        <v>1416</v>
      </c>
      <c r="N3" s="14" t="s">
        <v>360</v>
      </c>
      <c r="O3" s="14"/>
    </row>
    <row r="4" spans="1:15" ht="21" x14ac:dyDescent="0.25">
      <c r="A4" s="3" t="s">
        <v>3</v>
      </c>
      <c r="B4" s="4" t="s">
        <v>58</v>
      </c>
      <c r="C4" s="4" t="s">
        <v>59</v>
      </c>
      <c r="D4" s="5" t="s">
        <v>49</v>
      </c>
      <c r="E4" s="5" t="s">
        <v>49</v>
      </c>
      <c r="F4" s="5" t="s">
        <v>60</v>
      </c>
      <c r="G4" s="5">
        <v>489672.02</v>
      </c>
      <c r="H4" s="5">
        <v>288671.46999999997</v>
      </c>
      <c r="I4" s="5">
        <v>0.252413</v>
      </c>
      <c r="J4" s="21" t="s">
        <v>209</v>
      </c>
      <c r="K4" s="21" t="s">
        <v>1417</v>
      </c>
      <c r="L4" s="21" t="s">
        <v>1415</v>
      </c>
      <c r="M4" s="21" t="s">
        <v>1418</v>
      </c>
      <c r="N4" s="14"/>
      <c r="O4" s="14"/>
    </row>
    <row r="5" spans="1:15" ht="21" x14ac:dyDescent="0.25">
      <c r="A5" s="3" t="s">
        <v>4</v>
      </c>
      <c r="B5" s="4" t="s">
        <v>61</v>
      </c>
      <c r="C5" s="4"/>
      <c r="D5" s="5" t="s">
        <v>49</v>
      </c>
      <c r="E5" s="5" t="s">
        <v>49</v>
      </c>
      <c r="F5" s="5" t="s">
        <v>62</v>
      </c>
      <c r="G5" s="5">
        <v>487035.92</v>
      </c>
      <c r="H5" s="5">
        <v>287221.71000000002</v>
      </c>
      <c r="I5" s="5">
        <v>0.41953200000000002</v>
      </c>
      <c r="J5" s="21" t="s">
        <v>210</v>
      </c>
      <c r="K5" s="21"/>
      <c r="L5" s="21" t="s">
        <v>1415</v>
      </c>
      <c r="M5" s="21"/>
      <c r="N5" s="14" t="s">
        <v>360</v>
      </c>
      <c r="O5" s="14"/>
    </row>
    <row r="6" spans="1:15" ht="21" x14ac:dyDescent="0.25">
      <c r="A6" s="3" t="s">
        <v>5</v>
      </c>
      <c r="B6" s="4" t="s">
        <v>63</v>
      </c>
      <c r="C6" s="4" t="s">
        <v>64</v>
      </c>
      <c r="D6" s="5" t="s">
        <v>49</v>
      </c>
      <c r="E6" s="5" t="s">
        <v>49</v>
      </c>
      <c r="F6" s="5" t="s">
        <v>72</v>
      </c>
      <c r="G6" s="5">
        <v>487593.33</v>
      </c>
      <c r="H6" s="5">
        <v>288119.28999999998</v>
      </c>
      <c r="I6" s="5">
        <v>0.612904</v>
      </c>
      <c r="J6" s="21" t="s">
        <v>209</v>
      </c>
      <c r="K6" s="21" t="s">
        <v>218</v>
      </c>
      <c r="L6" s="21" t="s">
        <v>1415</v>
      </c>
      <c r="M6" s="21"/>
      <c r="N6" s="14"/>
      <c r="O6" s="14"/>
    </row>
    <row r="7" spans="1:15" ht="22.5" x14ac:dyDescent="0.25">
      <c r="A7" s="3" t="s">
        <v>6</v>
      </c>
      <c r="B7" s="4" t="s">
        <v>65</v>
      </c>
      <c r="C7" s="4"/>
      <c r="D7" s="5" t="s">
        <v>49</v>
      </c>
      <c r="E7" s="5" t="s">
        <v>49</v>
      </c>
      <c r="F7" s="5" t="s">
        <v>73</v>
      </c>
      <c r="G7" s="5">
        <v>486184.14</v>
      </c>
      <c r="H7" s="5">
        <v>287701.28999999998</v>
      </c>
      <c r="I7" s="5">
        <v>2.1105100000000001</v>
      </c>
      <c r="J7" s="21" t="s">
        <v>209</v>
      </c>
      <c r="K7" s="21" t="s">
        <v>217</v>
      </c>
      <c r="L7" s="21" t="s">
        <v>1415</v>
      </c>
      <c r="M7" s="21" t="s">
        <v>1419</v>
      </c>
      <c r="N7" s="14" t="s">
        <v>360</v>
      </c>
      <c r="O7" s="14" t="s">
        <v>360</v>
      </c>
    </row>
    <row r="8" spans="1:15" ht="21" x14ac:dyDescent="0.25">
      <c r="A8" s="3" t="s">
        <v>7</v>
      </c>
      <c r="B8" s="4" t="s">
        <v>66</v>
      </c>
      <c r="C8" s="4" t="s">
        <v>67</v>
      </c>
      <c r="D8" s="5" t="s">
        <v>49</v>
      </c>
      <c r="E8" s="5" t="s">
        <v>49</v>
      </c>
      <c r="F8" s="5" t="s">
        <v>74</v>
      </c>
      <c r="G8" s="5">
        <v>489243.38</v>
      </c>
      <c r="H8" s="5">
        <v>288612.34000000003</v>
      </c>
      <c r="I8" s="5">
        <v>0.80570299999999995</v>
      </c>
      <c r="J8" s="21" t="s">
        <v>209</v>
      </c>
      <c r="K8" s="21" t="s">
        <v>226</v>
      </c>
      <c r="L8" s="21" t="s">
        <v>1412</v>
      </c>
      <c r="M8" s="21" t="s">
        <v>1420</v>
      </c>
      <c r="N8" s="14" t="s">
        <v>360</v>
      </c>
      <c r="O8" s="14"/>
    </row>
    <row r="9" spans="1:15" ht="22.5" x14ac:dyDescent="0.25">
      <c r="A9" s="3" t="s">
        <v>8</v>
      </c>
      <c r="B9" s="4" t="s">
        <v>68</v>
      </c>
      <c r="C9" s="4"/>
      <c r="D9" s="5" t="s">
        <v>49</v>
      </c>
      <c r="E9" s="5" t="s">
        <v>49</v>
      </c>
      <c r="F9" s="5" t="s">
        <v>75</v>
      </c>
      <c r="G9" s="5">
        <v>486311.62</v>
      </c>
      <c r="H9" s="5">
        <v>288536.61</v>
      </c>
      <c r="I9" s="5">
        <v>3.9948100000000002</v>
      </c>
      <c r="J9" s="21" t="s">
        <v>209</v>
      </c>
      <c r="K9" s="21" t="s">
        <v>228</v>
      </c>
      <c r="L9" s="21" t="s">
        <v>1415</v>
      </c>
      <c r="M9" s="21" t="s">
        <v>1421</v>
      </c>
      <c r="N9" s="14" t="s">
        <v>360</v>
      </c>
      <c r="O9" s="14" t="s">
        <v>360</v>
      </c>
    </row>
    <row r="10" spans="1:15" ht="22.5" x14ac:dyDescent="0.25">
      <c r="A10" s="3" t="s">
        <v>9</v>
      </c>
      <c r="B10" s="4" t="s">
        <v>69</v>
      </c>
      <c r="C10" s="4"/>
      <c r="D10" s="5" t="s">
        <v>49</v>
      </c>
      <c r="E10" s="5" t="s">
        <v>49</v>
      </c>
      <c r="F10" s="5" t="s">
        <v>76</v>
      </c>
      <c r="G10" s="5">
        <v>488000.75</v>
      </c>
      <c r="H10" s="5">
        <v>288724.53000000003</v>
      </c>
      <c r="I10" s="5">
        <v>0.70128599999999996</v>
      </c>
      <c r="J10" s="21" t="s">
        <v>209</v>
      </c>
      <c r="K10" s="21" t="s">
        <v>229</v>
      </c>
      <c r="L10" s="21" t="s">
        <v>1412</v>
      </c>
      <c r="M10" s="21" t="s">
        <v>1422</v>
      </c>
      <c r="N10" s="14" t="s">
        <v>360</v>
      </c>
      <c r="O10" s="14"/>
    </row>
    <row r="11" spans="1:15" ht="21" x14ac:dyDescent="0.25">
      <c r="A11" s="3" t="s">
        <v>10</v>
      </c>
      <c r="B11" s="4" t="s">
        <v>70</v>
      </c>
      <c r="C11" s="4"/>
      <c r="D11" s="5" t="s">
        <v>49</v>
      </c>
      <c r="E11" s="5" t="s">
        <v>49</v>
      </c>
      <c r="F11" s="5" t="s">
        <v>77</v>
      </c>
      <c r="G11" s="5">
        <v>486108.26</v>
      </c>
      <c r="H11" s="5">
        <v>287407.74</v>
      </c>
      <c r="I11" s="5">
        <v>1.6654899999999999</v>
      </c>
      <c r="J11" s="21" t="s">
        <v>210</v>
      </c>
      <c r="K11" s="4" t="s">
        <v>219</v>
      </c>
      <c r="L11" s="21" t="s">
        <v>1415</v>
      </c>
      <c r="M11" s="21" t="s">
        <v>1421</v>
      </c>
      <c r="N11" s="14" t="s">
        <v>360</v>
      </c>
      <c r="O11" s="14" t="s">
        <v>360</v>
      </c>
    </row>
    <row r="12" spans="1:15" ht="21" x14ac:dyDescent="0.25">
      <c r="A12" s="3" t="s">
        <v>11</v>
      </c>
      <c r="B12" s="4" t="s">
        <v>71</v>
      </c>
      <c r="C12" s="4"/>
      <c r="D12" s="5" t="s">
        <v>49</v>
      </c>
      <c r="E12" s="5" t="s">
        <v>49</v>
      </c>
      <c r="F12" s="5" t="s">
        <v>78</v>
      </c>
      <c r="G12" s="5">
        <v>489374.37</v>
      </c>
      <c r="H12" s="5">
        <v>290154.49</v>
      </c>
      <c r="I12" s="5">
        <v>9.7194800000000008</v>
      </c>
      <c r="J12" s="21" t="s">
        <v>209</v>
      </c>
      <c r="K12" s="21" t="s">
        <v>220</v>
      </c>
      <c r="L12" s="21" t="s">
        <v>1412</v>
      </c>
      <c r="M12" s="21" t="s">
        <v>1423</v>
      </c>
      <c r="N12" s="14"/>
      <c r="O12" s="14"/>
    </row>
    <row r="13" spans="1:15" ht="21" x14ac:dyDescent="0.25">
      <c r="A13" s="6" t="s">
        <v>12</v>
      </c>
      <c r="B13" s="4" t="s">
        <v>79</v>
      </c>
      <c r="C13" s="4" t="s">
        <v>80</v>
      </c>
      <c r="D13" s="5" t="s">
        <v>81</v>
      </c>
      <c r="E13" s="5" t="s">
        <v>81</v>
      </c>
      <c r="F13" s="5" t="s">
        <v>84</v>
      </c>
      <c r="G13" s="5">
        <v>487396.51</v>
      </c>
      <c r="H13" s="5">
        <v>280288.78000000003</v>
      </c>
      <c r="I13" s="5">
        <v>0.42795100000000003</v>
      </c>
      <c r="J13" s="21" t="s">
        <v>210</v>
      </c>
      <c r="K13" s="21" t="s">
        <v>1424</v>
      </c>
      <c r="L13" s="21" t="s">
        <v>1415</v>
      </c>
      <c r="M13" s="21" t="s">
        <v>1425</v>
      </c>
      <c r="N13" s="14" t="s">
        <v>360</v>
      </c>
      <c r="O13" s="14"/>
    </row>
    <row r="14" spans="1:15" ht="21" x14ac:dyDescent="0.25">
      <c r="A14" s="6" t="s">
        <v>13</v>
      </c>
      <c r="B14" s="4" t="s">
        <v>82</v>
      </c>
      <c r="C14" s="4" t="s">
        <v>83</v>
      </c>
      <c r="D14" s="5" t="s">
        <v>81</v>
      </c>
      <c r="E14" s="5" t="s">
        <v>81</v>
      </c>
      <c r="F14" s="5" t="s">
        <v>85</v>
      </c>
      <c r="G14" s="5">
        <v>486593.37</v>
      </c>
      <c r="H14" s="5">
        <v>279982.45</v>
      </c>
      <c r="I14" s="5">
        <v>1.6230199999999999</v>
      </c>
      <c r="J14" s="21" t="s">
        <v>210</v>
      </c>
      <c r="K14" s="21" t="s">
        <v>1426</v>
      </c>
      <c r="L14" s="21" t="s">
        <v>1412</v>
      </c>
      <c r="M14" s="21"/>
      <c r="N14" s="14" t="s">
        <v>360</v>
      </c>
      <c r="O14" s="14"/>
    </row>
    <row r="15" spans="1:15" ht="22.5" x14ac:dyDescent="0.25">
      <c r="A15" s="6" t="s">
        <v>14</v>
      </c>
      <c r="B15" s="4" t="s">
        <v>86</v>
      </c>
      <c r="C15" s="4" t="s">
        <v>87</v>
      </c>
      <c r="D15" s="5" t="s">
        <v>88</v>
      </c>
      <c r="E15" s="5" t="s">
        <v>81</v>
      </c>
      <c r="F15" s="5" t="s">
        <v>89</v>
      </c>
      <c r="G15" s="5">
        <v>481629.76</v>
      </c>
      <c r="H15" s="5">
        <v>281514.83</v>
      </c>
      <c r="I15" s="5">
        <v>1.6044499999999999</v>
      </c>
      <c r="J15" s="21"/>
      <c r="K15" s="21" t="s">
        <v>1427</v>
      </c>
      <c r="L15" s="21" t="s">
        <v>1415</v>
      </c>
      <c r="M15" s="21" t="s">
        <v>1419</v>
      </c>
      <c r="N15" s="14" t="s">
        <v>360</v>
      </c>
      <c r="O15" s="14" t="s">
        <v>360</v>
      </c>
    </row>
    <row r="16" spans="1:15" ht="21" x14ac:dyDescent="0.25">
      <c r="A16" s="6" t="s">
        <v>15</v>
      </c>
      <c r="B16" s="4" t="s">
        <v>90</v>
      </c>
      <c r="C16" s="4" t="s">
        <v>91</v>
      </c>
      <c r="D16" s="5" t="s">
        <v>92</v>
      </c>
      <c r="E16" s="5" t="s">
        <v>81</v>
      </c>
      <c r="F16" s="5" t="s">
        <v>93</v>
      </c>
      <c r="G16" s="5">
        <v>480442.17</v>
      </c>
      <c r="H16" s="5">
        <v>288146.62</v>
      </c>
      <c r="I16" s="5">
        <v>1.6927700000000001</v>
      </c>
      <c r="J16" s="21" t="s">
        <v>210</v>
      </c>
      <c r="K16" s="21" t="s">
        <v>1428</v>
      </c>
      <c r="L16" s="21" t="s">
        <v>1429</v>
      </c>
      <c r="M16" s="21" t="s">
        <v>1430</v>
      </c>
      <c r="N16" s="14"/>
      <c r="O16" s="14"/>
    </row>
    <row r="17" spans="1:15" ht="22.5" x14ac:dyDescent="0.25">
      <c r="A17" s="6" t="s">
        <v>16</v>
      </c>
      <c r="B17" s="4" t="s">
        <v>1535</v>
      </c>
      <c r="C17" s="4" t="s">
        <v>95</v>
      </c>
      <c r="D17" s="5" t="s">
        <v>96</v>
      </c>
      <c r="E17" s="5" t="s">
        <v>81</v>
      </c>
      <c r="F17" s="5" t="s">
        <v>97</v>
      </c>
      <c r="G17" s="5">
        <v>481326.27</v>
      </c>
      <c r="H17" s="5">
        <v>282839.21999999997</v>
      </c>
      <c r="I17" s="5">
        <v>3.4181400000000002</v>
      </c>
      <c r="J17" s="21" t="s">
        <v>210</v>
      </c>
      <c r="K17" s="21" t="s">
        <v>1431</v>
      </c>
      <c r="L17" s="21" t="s">
        <v>1429</v>
      </c>
      <c r="M17" s="21" t="s">
        <v>1432</v>
      </c>
      <c r="N17" s="14" t="s">
        <v>360</v>
      </c>
      <c r="O17" s="14"/>
    </row>
    <row r="18" spans="1:15" ht="21" x14ac:dyDescent="0.25">
      <c r="A18" s="6" t="s">
        <v>17</v>
      </c>
      <c r="B18" s="4" t="s">
        <v>1536</v>
      </c>
      <c r="C18" s="4"/>
      <c r="D18" s="5" t="s">
        <v>99</v>
      </c>
      <c r="E18" s="5" t="s">
        <v>81</v>
      </c>
      <c r="F18" s="5" t="s">
        <v>100</v>
      </c>
      <c r="G18" s="5">
        <v>489519.82</v>
      </c>
      <c r="H18" s="5">
        <v>273939.83</v>
      </c>
      <c r="I18" s="5">
        <v>1.1938899999999999</v>
      </c>
      <c r="J18" s="21" t="s">
        <v>210</v>
      </c>
      <c r="K18" s="21" t="s">
        <v>1433</v>
      </c>
      <c r="L18" s="21" t="s">
        <v>1434</v>
      </c>
      <c r="M18" s="21"/>
      <c r="N18" s="14" t="s">
        <v>360</v>
      </c>
      <c r="O18" s="14" t="s">
        <v>360</v>
      </c>
    </row>
    <row r="19" spans="1:15" ht="45" x14ac:dyDescent="0.25">
      <c r="A19" s="7" t="s">
        <v>18</v>
      </c>
      <c r="B19" s="8" t="s">
        <v>101</v>
      </c>
      <c r="C19" s="8" t="s">
        <v>102</v>
      </c>
      <c r="D19" s="9" t="s">
        <v>88</v>
      </c>
      <c r="E19" s="5" t="s">
        <v>81</v>
      </c>
      <c r="F19" s="9" t="s">
        <v>104</v>
      </c>
      <c r="G19" s="9">
        <v>481657.55</v>
      </c>
      <c r="H19" s="9">
        <v>281572.78999999998</v>
      </c>
      <c r="I19" s="9">
        <v>0.39340000000000003</v>
      </c>
      <c r="J19" s="21" t="s">
        <v>210</v>
      </c>
      <c r="K19" s="21" t="s">
        <v>1435</v>
      </c>
      <c r="L19" s="21" t="s">
        <v>1429</v>
      </c>
      <c r="M19" s="21" t="s">
        <v>1436</v>
      </c>
      <c r="N19" s="14" t="s">
        <v>360</v>
      </c>
      <c r="O19" s="14"/>
    </row>
    <row r="20" spans="1:15" ht="21" x14ac:dyDescent="0.25">
      <c r="A20" s="7" t="s">
        <v>19</v>
      </c>
      <c r="B20" s="139" t="s">
        <v>1278</v>
      </c>
      <c r="C20" s="20" t="s">
        <v>1279</v>
      </c>
      <c r="D20" s="11" t="s">
        <v>103</v>
      </c>
      <c r="E20" s="5" t="s">
        <v>81</v>
      </c>
      <c r="F20" s="11" t="s">
        <v>105</v>
      </c>
      <c r="G20" s="11">
        <v>486346.69</v>
      </c>
      <c r="H20" s="11">
        <v>278328.44</v>
      </c>
      <c r="I20" s="11">
        <v>0.35975200000000002</v>
      </c>
      <c r="J20" s="21" t="s">
        <v>209</v>
      </c>
      <c r="K20" s="21" t="s">
        <v>1437</v>
      </c>
      <c r="L20" s="21" t="s">
        <v>1429</v>
      </c>
      <c r="M20" s="21" t="s">
        <v>1438</v>
      </c>
      <c r="N20" s="14" t="s">
        <v>360</v>
      </c>
      <c r="O20" s="14" t="s">
        <v>360</v>
      </c>
    </row>
    <row r="21" spans="1:15" ht="22.5" x14ac:dyDescent="0.25">
      <c r="A21" s="7" t="s">
        <v>20</v>
      </c>
      <c r="B21" s="139" t="s">
        <v>1276</v>
      </c>
      <c r="C21" s="20" t="s">
        <v>1277</v>
      </c>
      <c r="D21" s="11" t="s">
        <v>103</v>
      </c>
      <c r="E21" s="5" t="s">
        <v>81</v>
      </c>
      <c r="F21" s="11" t="s">
        <v>108</v>
      </c>
      <c r="G21" s="11">
        <v>486299.13</v>
      </c>
      <c r="H21" s="11">
        <v>278720.7</v>
      </c>
      <c r="I21" s="11">
        <v>1.3367899999999999</v>
      </c>
      <c r="J21" s="21" t="s">
        <v>209</v>
      </c>
      <c r="K21" s="21" t="s">
        <v>1439</v>
      </c>
      <c r="L21" s="21" t="s">
        <v>1429</v>
      </c>
      <c r="M21" s="21" t="s">
        <v>1440</v>
      </c>
      <c r="N21" s="14" t="s">
        <v>360</v>
      </c>
      <c r="O21" s="14" t="s">
        <v>360</v>
      </c>
    </row>
    <row r="22" spans="1:15" ht="22.5" x14ac:dyDescent="0.25">
      <c r="A22" s="7" t="s">
        <v>21</v>
      </c>
      <c r="B22" s="10" t="s">
        <v>106</v>
      </c>
      <c r="C22" s="10" t="s">
        <v>83</v>
      </c>
      <c r="D22" s="10" t="s">
        <v>107</v>
      </c>
      <c r="E22" s="5" t="s">
        <v>81</v>
      </c>
      <c r="F22" s="10" t="s">
        <v>109</v>
      </c>
      <c r="G22" s="10">
        <v>486328.68</v>
      </c>
      <c r="H22" s="10">
        <v>280418.86</v>
      </c>
      <c r="I22" s="10">
        <v>0.44078000000000001</v>
      </c>
      <c r="J22" s="21" t="s">
        <v>211</v>
      </c>
      <c r="K22" s="21" t="s">
        <v>1441</v>
      </c>
      <c r="L22" s="21" t="s">
        <v>1429</v>
      </c>
      <c r="M22" s="21" t="s">
        <v>1442</v>
      </c>
      <c r="N22" s="14" t="s">
        <v>360</v>
      </c>
      <c r="O22" s="14"/>
    </row>
    <row r="23" spans="1:15" ht="21" x14ac:dyDescent="0.25">
      <c r="A23" s="7" t="s">
        <v>22</v>
      </c>
      <c r="B23" s="139" t="s">
        <v>1537</v>
      </c>
      <c r="C23" s="20" t="s">
        <v>138</v>
      </c>
      <c r="D23" s="11" t="s">
        <v>103</v>
      </c>
      <c r="E23" s="5" t="s">
        <v>81</v>
      </c>
      <c r="F23" s="11" t="s">
        <v>110</v>
      </c>
      <c r="G23" s="11">
        <v>486520.71</v>
      </c>
      <c r="H23" s="11">
        <v>278325.53999999998</v>
      </c>
      <c r="I23" s="11">
        <v>0.52382700000000004</v>
      </c>
      <c r="J23" s="21"/>
      <c r="K23" s="21"/>
      <c r="L23" s="21" t="s">
        <v>1429</v>
      </c>
      <c r="M23" s="21" t="s">
        <v>1443</v>
      </c>
      <c r="N23" s="14" t="s">
        <v>360</v>
      </c>
      <c r="O23" s="14" t="s">
        <v>360</v>
      </c>
    </row>
    <row r="24" spans="1:15" ht="21" x14ac:dyDescent="0.25">
      <c r="A24" s="7" t="s">
        <v>23</v>
      </c>
      <c r="B24" s="8" t="s">
        <v>111</v>
      </c>
      <c r="C24" s="8" t="s">
        <v>112</v>
      </c>
      <c r="D24" s="11" t="s">
        <v>113</v>
      </c>
      <c r="E24" s="5" t="s">
        <v>181</v>
      </c>
      <c r="F24" s="11" t="s">
        <v>114</v>
      </c>
      <c r="G24" s="11">
        <v>499603.02</v>
      </c>
      <c r="H24" s="11">
        <v>278432.45</v>
      </c>
      <c r="I24" s="11">
        <v>0.251448</v>
      </c>
      <c r="J24" s="21" t="s">
        <v>209</v>
      </c>
      <c r="K24" s="21" t="s">
        <v>222</v>
      </c>
      <c r="L24" s="21" t="s">
        <v>1415</v>
      </c>
      <c r="M24" s="21"/>
      <c r="N24" s="14" t="s">
        <v>360</v>
      </c>
      <c r="O24" s="14"/>
    </row>
    <row r="25" spans="1:15" ht="21" x14ac:dyDescent="0.25">
      <c r="A25" s="7" t="s">
        <v>24</v>
      </c>
      <c r="B25" s="8" t="s">
        <v>115</v>
      </c>
      <c r="C25" s="8" t="s">
        <v>116</v>
      </c>
      <c r="D25" s="11" t="s">
        <v>117</v>
      </c>
      <c r="E25" s="5" t="s">
        <v>181</v>
      </c>
      <c r="F25" s="11" t="s">
        <v>118</v>
      </c>
      <c r="G25" s="11">
        <v>494196.16</v>
      </c>
      <c r="H25" s="11">
        <v>270375.58</v>
      </c>
      <c r="I25" s="11">
        <v>0.47878599999999999</v>
      </c>
      <c r="J25" s="21"/>
      <c r="K25" s="21" t="s">
        <v>223</v>
      </c>
      <c r="L25" s="21" t="s">
        <v>1415</v>
      </c>
      <c r="M25" s="21" t="s">
        <v>1434</v>
      </c>
      <c r="N25" s="14"/>
      <c r="O25" s="14"/>
    </row>
    <row r="26" spans="1:15" ht="22.5" x14ac:dyDescent="0.25">
      <c r="A26" s="7" t="s">
        <v>25</v>
      </c>
      <c r="B26" s="8" t="s">
        <v>119</v>
      </c>
      <c r="C26" s="8" t="s">
        <v>120</v>
      </c>
      <c r="D26" s="11" t="s">
        <v>117</v>
      </c>
      <c r="E26" s="5" t="s">
        <v>181</v>
      </c>
      <c r="F26" s="11" t="s">
        <v>121</v>
      </c>
      <c r="G26" s="11">
        <v>494797.52</v>
      </c>
      <c r="H26" s="11">
        <v>270705.51</v>
      </c>
      <c r="I26" s="11">
        <v>0.52088599999999996</v>
      </c>
      <c r="J26" s="21"/>
      <c r="K26" s="21" t="s">
        <v>224</v>
      </c>
      <c r="L26" s="21" t="s">
        <v>1415</v>
      </c>
      <c r="M26" s="21" t="s">
        <v>1434</v>
      </c>
      <c r="N26" s="14" t="s">
        <v>360</v>
      </c>
      <c r="O26" s="14" t="s">
        <v>360</v>
      </c>
    </row>
    <row r="27" spans="1:15" ht="21" x14ac:dyDescent="0.25">
      <c r="A27" s="7" t="s">
        <v>26</v>
      </c>
      <c r="B27" s="8" t="s">
        <v>122</v>
      </c>
      <c r="C27" s="8" t="s">
        <v>123</v>
      </c>
      <c r="D27" s="11" t="s">
        <v>117</v>
      </c>
      <c r="E27" s="5" t="s">
        <v>181</v>
      </c>
      <c r="F27" s="11" t="s">
        <v>124</v>
      </c>
      <c r="G27" s="11">
        <v>493862.44</v>
      </c>
      <c r="H27" s="11">
        <v>270306.44</v>
      </c>
      <c r="I27" s="11">
        <v>8.8405100000000001</v>
      </c>
      <c r="J27" s="21"/>
      <c r="K27" s="21" t="s">
        <v>225</v>
      </c>
      <c r="L27" s="21" t="s">
        <v>1429</v>
      </c>
      <c r="M27" s="21" t="s">
        <v>1444</v>
      </c>
      <c r="N27" s="14" t="s">
        <v>360</v>
      </c>
      <c r="O27" s="14" t="s">
        <v>360</v>
      </c>
    </row>
    <row r="28" spans="1:15" ht="21" x14ac:dyDescent="0.25">
      <c r="A28" s="7" t="s">
        <v>27</v>
      </c>
      <c r="B28" s="12">
        <v>77</v>
      </c>
      <c r="C28" s="8" t="s">
        <v>125</v>
      </c>
      <c r="D28" s="11" t="s">
        <v>126</v>
      </c>
      <c r="E28" s="5" t="s">
        <v>181</v>
      </c>
      <c r="F28" s="11" t="s">
        <v>127</v>
      </c>
      <c r="G28" s="11">
        <v>496307.57</v>
      </c>
      <c r="H28" s="11">
        <v>268899.7</v>
      </c>
      <c r="I28" s="11">
        <v>0.28983300000000001</v>
      </c>
      <c r="J28" s="21" t="s">
        <v>209</v>
      </c>
      <c r="K28" s="21" t="s">
        <v>1445</v>
      </c>
      <c r="L28" s="21" t="s">
        <v>1415</v>
      </c>
      <c r="M28" s="21"/>
      <c r="N28" s="14" t="s">
        <v>360</v>
      </c>
      <c r="O28" s="14" t="s">
        <v>360</v>
      </c>
    </row>
    <row r="29" spans="1:15" ht="22.5" x14ac:dyDescent="0.25">
      <c r="A29" s="7" t="s">
        <v>28</v>
      </c>
      <c r="B29" s="8" t="s">
        <v>128</v>
      </c>
      <c r="C29" s="8" t="s">
        <v>120</v>
      </c>
      <c r="D29" s="11" t="s">
        <v>129</v>
      </c>
      <c r="E29" s="5" t="s">
        <v>181</v>
      </c>
      <c r="F29" s="11" t="s">
        <v>130</v>
      </c>
      <c r="G29" s="11">
        <v>506214.07</v>
      </c>
      <c r="H29" s="11">
        <v>296308.36</v>
      </c>
      <c r="I29" s="11">
        <v>0.30342200000000003</v>
      </c>
      <c r="J29" s="21" t="s">
        <v>211</v>
      </c>
      <c r="K29" s="21" t="s">
        <v>1446</v>
      </c>
      <c r="L29" s="21" t="s">
        <v>1429</v>
      </c>
      <c r="M29" s="21" t="s">
        <v>1447</v>
      </c>
      <c r="N29" s="14" t="s">
        <v>360</v>
      </c>
      <c r="O29" s="14" t="s">
        <v>360</v>
      </c>
    </row>
    <row r="30" spans="1:15" ht="22.5" x14ac:dyDescent="0.25">
      <c r="A30" s="7" t="s">
        <v>29</v>
      </c>
      <c r="B30" s="13">
        <v>21</v>
      </c>
      <c r="C30" s="8" t="s">
        <v>131</v>
      </c>
      <c r="D30" s="11" t="s">
        <v>132</v>
      </c>
      <c r="E30" s="5" t="s">
        <v>181</v>
      </c>
      <c r="F30" s="11" t="s">
        <v>133</v>
      </c>
      <c r="G30" s="11">
        <v>498355.3</v>
      </c>
      <c r="H30" s="11">
        <v>275255.33</v>
      </c>
      <c r="I30" s="11">
        <v>0.31092500000000001</v>
      </c>
      <c r="J30" s="21" t="s">
        <v>209</v>
      </c>
      <c r="K30" s="21" t="s">
        <v>1448</v>
      </c>
      <c r="L30" s="21" t="s">
        <v>1429</v>
      </c>
      <c r="M30" s="21" t="s">
        <v>1449</v>
      </c>
      <c r="N30" s="14"/>
      <c r="O30" s="14"/>
    </row>
    <row r="31" spans="1:15" ht="21" x14ac:dyDescent="0.25">
      <c r="A31" s="7" t="s">
        <v>30</v>
      </c>
      <c r="B31" s="8" t="s">
        <v>134</v>
      </c>
      <c r="C31" s="8" t="s">
        <v>135</v>
      </c>
      <c r="D31" s="11" t="s">
        <v>136</v>
      </c>
      <c r="E31" s="5" t="s">
        <v>181</v>
      </c>
      <c r="F31" s="11" t="s">
        <v>141</v>
      </c>
      <c r="G31" s="11">
        <v>495068.93</v>
      </c>
      <c r="H31" s="11">
        <v>267111.33</v>
      </c>
      <c r="I31" s="11">
        <v>0.29413099999999998</v>
      </c>
      <c r="J31" s="21" t="s">
        <v>209</v>
      </c>
      <c r="K31" s="21" t="s">
        <v>233</v>
      </c>
      <c r="L31" s="21" t="s">
        <v>1415</v>
      </c>
      <c r="M31" s="21"/>
      <c r="N31" s="14" t="s">
        <v>360</v>
      </c>
      <c r="O31" s="14"/>
    </row>
    <row r="32" spans="1:15" ht="21" x14ac:dyDescent="0.25">
      <c r="A32" s="7" t="s">
        <v>31</v>
      </c>
      <c r="B32" s="8" t="s">
        <v>137</v>
      </c>
      <c r="C32" s="8" t="s">
        <v>138</v>
      </c>
      <c r="D32" s="11" t="s">
        <v>136</v>
      </c>
      <c r="E32" s="5" t="s">
        <v>181</v>
      </c>
      <c r="F32" s="11" t="s">
        <v>142</v>
      </c>
      <c r="G32" s="11">
        <v>495591.94</v>
      </c>
      <c r="H32" s="11">
        <v>267572.40000000002</v>
      </c>
      <c r="I32" s="11">
        <v>0.38409500000000002</v>
      </c>
      <c r="J32" s="21" t="s">
        <v>210</v>
      </c>
      <c r="K32" s="21" t="s">
        <v>1450</v>
      </c>
      <c r="L32" s="21" t="s">
        <v>1415</v>
      </c>
      <c r="M32" s="21" t="s">
        <v>1434</v>
      </c>
      <c r="N32" s="14" t="s">
        <v>360</v>
      </c>
      <c r="O32" s="14" t="s">
        <v>360</v>
      </c>
    </row>
    <row r="33" spans="1:15" ht="22.5" x14ac:dyDescent="0.25">
      <c r="A33" s="7" t="s">
        <v>32</v>
      </c>
      <c r="B33" s="8" t="s">
        <v>139</v>
      </c>
      <c r="C33" s="8" t="s">
        <v>140</v>
      </c>
      <c r="D33" s="11" t="s">
        <v>136</v>
      </c>
      <c r="E33" s="5" t="s">
        <v>181</v>
      </c>
      <c r="F33" s="11" t="s">
        <v>143</v>
      </c>
      <c r="G33" s="11">
        <v>496208.16</v>
      </c>
      <c r="H33" s="11">
        <v>267072.71999999997</v>
      </c>
      <c r="I33" s="11">
        <v>0.73693699999999995</v>
      </c>
      <c r="J33" s="21"/>
      <c r="K33" s="21" t="s">
        <v>1451</v>
      </c>
      <c r="L33" s="21" t="s">
        <v>1429</v>
      </c>
      <c r="M33" s="21" t="s">
        <v>1452</v>
      </c>
      <c r="N33" s="14" t="s">
        <v>360</v>
      </c>
      <c r="O33" s="14" t="s">
        <v>360</v>
      </c>
    </row>
    <row r="34" spans="1:15" ht="22.5" x14ac:dyDescent="0.25">
      <c r="A34" s="7" t="s">
        <v>33</v>
      </c>
      <c r="B34" s="8" t="s">
        <v>144</v>
      </c>
      <c r="C34" s="8" t="s">
        <v>145</v>
      </c>
      <c r="D34" s="11" t="s">
        <v>146</v>
      </c>
      <c r="E34" s="5" t="s">
        <v>150</v>
      </c>
      <c r="F34" s="11" t="s">
        <v>147</v>
      </c>
      <c r="G34" s="11">
        <v>490694.17</v>
      </c>
      <c r="H34" s="11">
        <v>262895.2</v>
      </c>
      <c r="I34" s="11">
        <v>1.7342299999999999</v>
      </c>
      <c r="J34" s="21" t="s">
        <v>212</v>
      </c>
      <c r="K34" s="21" t="s">
        <v>1453</v>
      </c>
      <c r="L34" s="21" t="s">
        <v>1429</v>
      </c>
      <c r="M34" s="21" t="s">
        <v>1454</v>
      </c>
      <c r="N34" s="14"/>
      <c r="O34" s="14"/>
    </row>
    <row r="35" spans="1:15" ht="21" x14ac:dyDescent="0.25">
      <c r="A35" s="7" t="s">
        <v>34</v>
      </c>
      <c r="B35" s="8" t="s">
        <v>148</v>
      </c>
      <c r="C35" s="8" t="s">
        <v>149</v>
      </c>
      <c r="D35" s="11" t="s">
        <v>150</v>
      </c>
      <c r="E35" s="5" t="s">
        <v>150</v>
      </c>
      <c r="F35" s="11" t="s">
        <v>151</v>
      </c>
      <c r="G35" s="11">
        <v>488794.33</v>
      </c>
      <c r="H35" s="11">
        <v>267310.05</v>
      </c>
      <c r="I35" s="11">
        <v>0.73684400000000005</v>
      </c>
      <c r="J35" s="21" t="s">
        <v>210</v>
      </c>
      <c r="K35" s="21"/>
      <c r="L35" s="21" t="s">
        <v>1415</v>
      </c>
      <c r="M35" s="21"/>
      <c r="N35" s="14" t="s">
        <v>360</v>
      </c>
      <c r="O35" s="14"/>
    </row>
    <row r="36" spans="1:15" ht="21" x14ac:dyDescent="0.25">
      <c r="A36" s="7" t="s">
        <v>35</v>
      </c>
      <c r="B36" s="8" t="s">
        <v>152</v>
      </c>
      <c r="C36" s="8" t="s">
        <v>153</v>
      </c>
      <c r="D36" s="11" t="s">
        <v>150</v>
      </c>
      <c r="E36" s="5" t="s">
        <v>150</v>
      </c>
      <c r="F36" s="11" t="s">
        <v>154</v>
      </c>
      <c r="G36" s="11">
        <v>488274.32</v>
      </c>
      <c r="H36" s="11">
        <v>266723.45</v>
      </c>
      <c r="I36" s="11">
        <v>0.375162</v>
      </c>
      <c r="J36" s="21" t="s">
        <v>210</v>
      </c>
      <c r="K36" s="21" t="s">
        <v>1455</v>
      </c>
      <c r="L36" s="21" t="s">
        <v>1415</v>
      </c>
      <c r="M36" s="21"/>
      <c r="N36" s="14" t="s">
        <v>360</v>
      </c>
      <c r="O36" s="14"/>
    </row>
    <row r="37" spans="1:15" ht="22.5" x14ac:dyDescent="0.25">
      <c r="A37" s="7" t="s">
        <v>36</v>
      </c>
      <c r="B37" s="8" t="s">
        <v>155</v>
      </c>
      <c r="C37" s="8" t="s">
        <v>156</v>
      </c>
      <c r="D37" s="11" t="s">
        <v>150</v>
      </c>
      <c r="E37" s="5" t="s">
        <v>150</v>
      </c>
      <c r="F37" s="11" t="s">
        <v>157</v>
      </c>
      <c r="G37" s="11">
        <v>488406.05</v>
      </c>
      <c r="H37" s="11">
        <v>267919.84999999998</v>
      </c>
      <c r="I37" s="11">
        <v>0.54935400000000001</v>
      </c>
      <c r="J37" s="21" t="s">
        <v>210</v>
      </c>
      <c r="K37" s="21" t="s">
        <v>1456</v>
      </c>
      <c r="L37" s="21" t="s">
        <v>1429</v>
      </c>
      <c r="M37" s="21" t="s">
        <v>1457</v>
      </c>
      <c r="N37" s="14" t="s">
        <v>360</v>
      </c>
      <c r="O37" s="14"/>
    </row>
    <row r="38" spans="1:15" ht="21" x14ac:dyDescent="0.25">
      <c r="A38" s="7" t="s">
        <v>37</v>
      </c>
      <c r="B38" s="8" t="s">
        <v>158</v>
      </c>
      <c r="C38" s="8" t="s">
        <v>159</v>
      </c>
      <c r="D38" s="11" t="s">
        <v>150</v>
      </c>
      <c r="E38" s="5" t="s">
        <v>150</v>
      </c>
      <c r="F38" s="11" t="s">
        <v>162</v>
      </c>
      <c r="G38" s="11">
        <v>489738.89</v>
      </c>
      <c r="H38" s="11">
        <v>268548.96999999997</v>
      </c>
      <c r="I38" s="11">
        <v>1.13853</v>
      </c>
      <c r="J38" s="21" t="s">
        <v>209</v>
      </c>
      <c r="K38" s="21" t="s">
        <v>1458</v>
      </c>
      <c r="L38" s="21" t="s">
        <v>1415</v>
      </c>
      <c r="M38" s="21"/>
      <c r="N38" s="14" t="s">
        <v>360</v>
      </c>
      <c r="O38" s="14" t="s">
        <v>360</v>
      </c>
    </row>
    <row r="39" spans="1:15" ht="22.5" x14ac:dyDescent="0.25">
      <c r="A39" s="7" t="s">
        <v>38</v>
      </c>
      <c r="B39" s="8" t="s">
        <v>160</v>
      </c>
      <c r="C39" s="8" t="s">
        <v>161</v>
      </c>
      <c r="D39" s="11" t="s">
        <v>161</v>
      </c>
      <c r="E39" s="5" t="s">
        <v>150</v>
      </c>
      <c r="F39" s="11" t="s">
        <v>163</v>
      </c>
      <c r="G39" s="11">
        <v>490400.44</v>
      </c>
      <c r="H39" s="11">
        <v>259507.38</v>
      </c>
      <c r="I39" s="11">
        <v>0.66134700000000002</v>
      </c>
      <c r="J39" s="21" t="s">
        <v>210</v>
      </c>
      <c r="K39" s="21" t="s">
        <v>1459</v>
      </c>
      <c r="L39" s="21" t="s">
        <v>1429</v>
      </c>
      <c r="M39" s="21"/>
      <c r="N39" s="14"/>
      <c r="O39" s="14"/>
    </row>
    <row r="40" spans="1:15" ht="21" x14ac:dyDescent="0.25">
      <c r="A40" s="7" t="s">
        <v>39</v>
      </c>
      <c r="B40" s="8" t="s">
        <v>164</v>
      </c>
      <c r="C40" s="8" t="s">
        <v>165</v>
      </c>
      <c r="D40" s="11" t="s">
        <v>150</v>
      </c>
      <c r="E40" s="5" t="s">
        <v>150</v>
      </c>
      <c r="F40" s="11" t="s">
        <v>166</v>
      </c>
      <c r="G40" s="11">
        <v>488882.73</v>
      </c>
      <c r="H40" s="11">
        <v>267926.53000000003</v>
      </c>
      <c r="I40" s="11">
        <v>3.1223700000000001</v>
      </c>
      <c r="J40" s="21" t="s">
        <v>209</v>
      </c>
      <c r="K40" s="21"/>
      <c r="L40" s="21" t="s">
        <v>1415</v>
      </c>
      <c r="M40" s="21" t="s">
        <v>1460</v>
      </c>
      <c r="N40" s="14" t="s">
        <v>360</v>
      </c>
      <c r="O40" s="14" t="s">
        <v>360</v>
      </c>
    </row>
    <row r="41" spans="1:15" ht="22.5" x14ac:dyDescent="0.25">
      <c r="A41" s="7" t="s">
        <v>40</v>
      </c>
      <c r="B41" s="8" t="s">
        <v>167</v>
      </c>
      <c r="C41" s="8" t="s">
        <v>168</v>
      </c>
      <c r="D41" s="11" t="s">
        <v>150</v>
      </c>
      <c r="E41" s="5" t="s">
        <v>150</v>
      </c>
      <c r="F41" s="11" t="s">
        <v>169</v>
      </c>
      <c r="G41" s="11">
        <v>489353.2</v>
      </c>
      <c r="H41" s="11">
        <v>267916.62</v>
      </c>
      <c r="I41" s="11">
        <v>0.45309300000000002</v>
      </c>
      <c r="J41" s="21" t="s">
        <v>210</v>
      </c>
      <c r="K41" s="21" t="s">
        <v>1461</v>
      </c>
      <c r="L41" s="21" t="s">
        <v>1429</v>
      </c>
      <c r="M41" s="21" t="s">
        <v>1462</v>
      </c>
      <c r="N41" s="14" t="s">
        <v>360</v>
      </c>
      <c r="O41" s="14" t="s">
        <v>360</v>
      </c>
    </row>
    <row r="42" spans="1:15" ht="22.5" x14ac:dyDescent="0.25">
      <c r="A42" s="7" t="s">
        <v>41</v>
      </c>
      <c r="B42" s="8" t="s">
        <v>170</v>
      </c>
      <c r="C42" s="8" t="s">
        <v>171</v>
      </c>
      <c r="D42" s="11" t="s">
        <v>150</v>
      </c>
      <c r="E42" s="5" t="s">
        <v>150</v>
      </c>
      <c r="F42" s="11" t="s">
        <v>172</v>
      </c>
      <c r="G42" s="11">
        <v>490181.41</v>
      </c>
      <c r="H42" s="11">
        <v>268930.89</v>
      </c>
      <c r="I42" s="11">
        <v>10.8758</v>
      </c>
      <c r="J42" s="21" t="s">
        <v>209</v>
      </c>
      <c r="K42" s="21" t="s">
        <v>1463</v>
      </c>
      <c r="L42" s="21" t="s">
        <v>1429</v>
      </c>
      <c r="M42" s="21" t="s">
        <v>1464</v>
      </c>
      <c r="N42" s="14" t="s">
        <v>360</v>
      </c>
      <c r="O42" s="14" t="s">
        <v>360</v>
      </c>
    </row>
    <row r="43" spans="1:15" ht="21" x14ac:dyDescent="0.25">
      <c r="A43" s="7" t="s">
        <v>42</v>
      </c>
      <c r="B43" s="8" t="s">
        <v>173</v>
      </c>
      <c r="C43" s="8" t="s">
        <v>174</v>
      </c>
      <c r="D43" s="11" t="s">
        <v>175</v>
      </c>
      <c r="E43" s="5" t="s">
        <v>150</v>
      </c>
      <c r="F43" s="11" t="s">
        <v>176</v>
      </c>
      <c r="G43" s="11">
        <v>491989.85</v>
      </c>
      <c r="H43" s="11">
        <v>271644.52</v>
      </c>
      <c r="I43" s="11">
        <v>1.38846</v>
      </c>
      <c r="J43" s="21" t="s">
        <v>210</v>
      </c>
      <c r="K43" s="21"/>
      <c r="L43" s="21" t="s">
        <v>1415</v>
      </c>
      <c r="M43" s="21" t="s">
        <v>1465</v>
      </c>
      <c r="N43" s="14" t="s">
        <v>360</v>
      </c>
      <c r="O43" s="14" t="s">
        <v>360</v>
      </c>
    </row>
    <row r="44" spans="1:15" ht="21" x14ac:dyDescent="0.25">
      <c r="A44" s="7" t="s">
        <v>43</v>
      </c>
      <c r="B44" s="8" t="s">
        <v>177</v>
      </c>
      <c r="C44" s="8" t="s">
        <v>178</v>
      </c>
      <c r="D44" s="11" t="s">
        <v>150</v>
      </c>
      <c r="E44" s="5" t="s">
        <v>150</v>
      </c>
      <c r="F44" s="11" t="s">
        <v>179</v>
      </c>
      <c r="G44" s="11">
        <v>489355.11</v>
      </c>
      <c r="H44" s="11">
        <v>268063.18</v>
      </c>
      <c r="I44" s="11">
        <v>0.82981899999999997</v>
      </c>
      <c r="J44" s="21" t="s">
        <v>209</v>
      </c>
      <c r="K44" s="21" t="s">
        <v>1466</v>
      </c>
      <c r="L44" s="21" t="s">
        <v>1429</v>
      </c>
      <c r="M44" s="21" t="s">
        <v>1467</v>
      </c>
      <c r="N44" s="14" t="s">
        <v>360</v>
      </c>
      <c r="O44" s="14" t="s">
        <v>360</v>
      </c>
    </row>
    <row r="47" spans="1:15" x14ac:dyDescent="0.25">
      <c r="J47" s="22" t="s">
        <v>209</v>
      </c>
    </row>
    <row r="48" spans="1:15" x14ac:dyDescent="0.25">
      <c r="J48" s="23" t="s">
        <v>210</v>
      </c>
    </row>
    <row r="49" spans="10:10" x14ac:dyDescent="0.25">
      <c r="J49" s="24" t="s">
        <v>211</v>
      </c>
    </row>
    <row r="50" spans="10:10" x14ac:dyDescent="0.25">
      <c r="J50" s="25" t="s">
        <v>212</v>
      </c>
    </row>
  </sheetData>
  <dataValidations count="1">
    <dataValidation type="list" allowBlank="1" showInputMessage="1" showErrorMessage="1" sqref="J2:J44">
      <formula1>$J$47:$J$50</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33" operator="containsText" id="{EBCE9E16-71CA-4181-A6B8-84A0F95B77C0}">
            <xm:f>NOT(ISERROR(SEARCH($J$50,J2)))</xm:f>
            <xm:f>$J$50</xm:f>
            <x14:dxf>
              <fill>
                <patternFill>
                  <bgColor rgb="FFFF0000"/>
                </patternFill>
              </fill>
            </x14:dxf>
          </x14:cfRule>
          <x14:cfRule type="containsText" priority="34" operator="containsText" id="{252CAEE6-0C1A-4B33-9F53-2A3881826264}">
            <xm:f>NOT(ISERROR(SEARCH($J$49,J2)))</xm:f>
            <xm:f>$J$49</xm:f>
            <x14:dxf>
              <fill>
                <patternFill>
                  <bgColor theme="5"/>
                </patternFill>
              </fill>
            </x14:dxf>
          </x14:cfRule>
          <x14:cfRule type="containsText" priority="35" operator="containsText" id="{E9ED9176-A2FF-4F19-98B1-F6DAE1AE722E}">
            <xm:f>NOT(ISERROR(SEARCH($J$48,J2)))</xm:f>
            <xm:f>$J$48</xm:f>
            <x14:dxf>
              <fill>
                <patternFill>
                  <bgColor rgb="FFFFFF00"/>
                </patternFill>
              </fill>
            </x14:dxf>
          </x14:cfRule>
          <x14:cfRule type="containsText" priority="36" operator="containsText" id="{089B1032-D9FE-42A4-9FE9-DF774DF75F11}">
            <xm:f>NOT(ISERROR(SEARCH($J$47,J2)))</xm:f>
            <xm:f>$J$47</xm:f>
            <x14:dxf>
              <fill>
                <patternFill>
                  <bgColor rgb="FF92D050"/>
                </patternFill>
              </fill>
            </x14:dxf>
          </x14:cfRule>
          <xm:sqref>J2:J5 J13:J23 J25:J28 J30:J44 J10</xm:sqref>
        </x14:conditionalFormatting>
        <x14:conditionalFormatting xmlns:xm="http://schemas.microsoft.com/office/excel/2006/main">
          <x14:cfRule type="containsText" priority="29" operator="containsText" id="{A8C284F4-E53D-4278-831D-B3DCC63D5A81}">
            <xm:f>NOT(ISERROR(SEARCH($J$50,J6)))</xm:f>
            <xm:f>$J$50</xm:f>
            <x14:dxf>
              <fill>
                <patternFill>
                  <bgColor rgb="FFFF0000"/>
                </patternFill>
              </fill>
            </x14:dxf>
          </x14:cfRule>
          <x14:cfRule type="containsText" priority="30" operator="containsText" id="{446D03EF-B8A9-467F-BAD0-C3E706DA3B72}">
            <xm:f>NOT(ISERROR(SEARCH($J$49,J6)))</xm:f>
            <xm:f>$J$49</xm:f>
            <x14:dxf>
              <fill>
                <patternFill>
                  <bgColor theme="5"/>
                </patternFill>
              </fill>
            </x14:dxf>
          </x14:cfRule>
          <x14:cfRule type="containsText" priority="31" operator="containsText" id="{2B327EB2-3999-4B9D-B674-3FFC8E5BA65D}">
            <xm:f>NOT(ISERROR(SEARCH($J$48,J6)))</xm:f>
            <xm:f>$J$48</xm:f>
            <x14:dxf>
              <fill>
                <patternFill>
                  <bgColor rgb="FFFFFF00"/>
                </patternFill>
              </fill>
            </x14:dxf>
          </x14:cfRule>
          <x14:cfRule type="containsText" priority="32" operator="containsText" id="{B52466D8-C361-41F4-BEA1-BF7E18DEA355}">
            <xm:f>NOT(ISERROR(SEARCH($J$47,J6)))</xm:f>
            <xm:f>$J$47</xm:f>
            <x14:dxf>
              <fill>
                <patternFill>
                  <bgColor rgb="FF92D050"/>
                </patternFill>
              </fill>
            </x14:dxf>
          </x14:cfRule>
          <xm:sqref>J6</xm:sqref>
        </x14:conditionalFormatting>
        <x14:conditionalFormatting xmlns:xm="http://schemas.microsoft.com/office/excel/2006/main">
          <x14:cfRule type="containsText" priority="25" operator="containsText" id="{8B38383D-0296-4F38-828B-7BE89C4A06E3}">
            <xm:f>NOT(ISERROR(SEARCH($J$50,J7)))</xm:f>
            <xm:f>$J$50</xm:f>
            <x14:dxf>
              <fill>
                <patternFill>
                  <bgColor rgb="FFFF0000"/>
                </patternFill>
              </fill>
            </x14:dxf>
          </x14:cfRule>
          <x14:cfRule type="containsText" priority="26" operator="containsText" id="{A4035DA6-DBD0-4B58-ABC8-65D276A8CDD4}">
            <xm:f>NOT(ISERROR(SEARCH($J$49,J7)))</xm:f>
            <xm:f>$J$49</xm:f>
            <x14:dxf>
              <fill>
                <patternFill>
                  <bgColor theme="5"/>
                </patternFill>
              </fill>
            </x14:dxf>
          </x14:cfRule>
          <x14:cfRule type="containsText" priority="27" operator="containsText" id="{CAD2005B-08FE-4175-8A6F-B5A20565669E}">
            <xm:f>NOT(ISERROR(SEARCH($J$48,J7)))</xm:f>
            <xm:f>$J$48</xm:f>
            <x14:dxf>
              <fill>
                <patternFill>
                  <bgColor rgb="FFFFFF00"/>
                </patternFill>
              </fill>
            </x14:dxf>
          </x14:cfRule>
          <x14:cfRule type="containsText" priority="28" operator="containsText" id="{8D65E940-2A17-4B9B-B670-7E83B1A4924E}">
            <xm:f>NOT(ISERROR(SEARCH($J$47,J7)))</xm:f>
            <xm:f>$J$47</xm:f>
            <x14:dxf>
              <fill>
                <patternFill>
                  <bgColor rgb="FF92D050"/>
                </patternFill>
              </fill>
            </x14:dxf>
          </x14:cfRule>
          <xm:sqref>J7</xm:sqref>
        </x14:conditionalFormatting>
        <x14:conditionalFormatting xmlns:xm="http://schemas.microsoft.com/office/excel/2006/main">
          <x14:cfRule type="containsText" priority="21" operator="containsText" id="{59985559-D3B3-4751-991B-30D15DAB2F03}">
            <xm:f>NOT(ISERROR(SEARCH($J$50,J8)))</xm:f>
            <xm:f>$J$50</xm:f>
            <x14:dxf>
              <fill>
                <patternFill>
                  <bgColor rgb="FFFF0000"/>
                </patternFill>
              </fill>
            </x14:dxf>
          </x14:cfRule>
          <x14:cfRule type="containsText" priority="22" operator="containsText" id="{C776703E-DB3B-44C3-9D3C-B6FC6B240D66}">
            <xm:f>NOT(ISERROR(SEARCH($J$49,J8)))</xm:f>
            <xm:f>$J$49</xm:f>
            <x14:dxf>
              <fill>
                <patternFill>
                  <bgColor theme="5"/>
                </patternFill>
              </fill>
            </x14:dxf>
          </x14:cfRule>
          <x14:cfRule type="containsText" priority="23" operator="containsText" id="{1E275A50-40AF-4C4E-9208-594D6F3A78A8}">
            <xm:f>NOT(ISERROR(SEARCH($J$48,J8)))</xm:f>
            <xm:f>$J$48</xm:f>
            <x14:dxf>
              <fill>
                <patternFill>
                  <bgColor rgb="FFFFFF00"/>
                </patternFill>
              </fill>
            </x14:dxf>
          </x14:cfRule>
          <x14:cfRule type="containsText" priority="24" operator="containsText" id="{BAF40209-47FE-4E6A-AFAE-4783A2E62888}">
            <xm:f>NOT(ISERROR(SEARCH($J$47,J8)))</xm:f>
            <xm:f>$J$47</xm:f>
            <x14:dxf>
              <fill>
                <patternFill>
                  <bgColor rgb="FF92D050"/>
                </patternFill>
              </fill>
            </x14:dxf>
          </x14:cfRule>
          <xm:sqref>J8</xm:sqref>
        </x14:conditionalFormatting>
        <x14:conditionalFormatting xmlns:xm="http://schemas.microsoft.com/office/excel/2006/main">
          <x14:cfRule type="containsText" priority="17" operator="containsText" id="{9AFADDF9-6113-472A-A757-9C8F043E6568}">
            <xm:f>NOT(ISERROR(SEARCH($J$50,J9)))</xm:f>
            <xm:f>$J$50</xm:f>
            <x14:dxf>
              <fill>
                <patternFill>
                  <bgColor rgb="FFFF0000"/>
                </patternFill>
              </fill>
            </x14:dxf>
          </x14:cfRule>
          <x14:cfRule type="containsText" priority="18" operator="containsText" id="{F3B660A7-636E-43D3-9F39-1C1E27AB8ECE}">
            <xm:f>NOT(ISERROR(SEARCH($J$49,J9)))</xm:f>
            <xm:f>$J$49</xm:f>
            <x14:dxf>
              <fill>
                <patternFill>
                  <bgColor theme="5"/>
                </patternFill>
              </fill>
            </x14:dxf>
          </x14:cfRule>
          <x14:cfRule type="containsText" priority="19" operator="containsText" id="{ADEAA665-4942-43AF-ADFE-01FB5D8126BA}">
            <xm:f>NOT(ISERROR(SEARCH($J$48,J9)))</xm:f>
            <xm:f>$J$48</xm:f>
            <x14:dxf>
              <fill>
                <patternFill>
                  <bgColor rgb="FFFFFF00"/>
                </patternFill>
              </fill>
            </x14:dxf>
          </x14:cfRule>
          <x14:cfRule type="containsText" priority="20" operator="containsText" id="{905BB283-CDF7-4396-A4B9-D0A59560D0AE}">
            <xm:f>NOT(ISERROR(SEARCH($J$47,J9)))</xm:f>
            <xm:f>$J$47</xm:f>
            <x14:dxf>
              <fill>
                <patternFill>
                  <bgColor rgb="FF92D050"/>
                </patternFill>
              </fill>
            </x14:dxf>
          </x14:cfRule>
          <xm:sqref>J9</xm:sqref>
        </x14:conditionalFormatting>
        <x14:conditionalFormatting xmlns:xm="http://schemas.microsoft.com/office/excel/2006/main">
          <x14:cfRule type="containsText" priority="13" operator="containsText" id="{E8541783-1A76-4702-8460-9CB6552B502E}">
            <xm:f>NOT(ISERROR(SEARCH($J$50,J11)))</xm:f>
            <xm:f>$J$50</xm:f>
            <x14:dxf>
              <fill>
                <patternFill>
                  <bgColor rgb="FFFF0000"/>
                </patternFill>
              </fill>
            </x14:dxf>
          </x14:cfRule>
          <x14:cfRule type="containsText" priority="14" operator="containsText" id="{9CC3DDB8-1FAB-402A-A5E9-21CF139F16D4}">
            <xm:f>NOT(ISERROR(SEARCH($J$49,J11)))</xm:f>
            <xm:f>$J$49</xm:f>
            <x14:dxf>
              <fill>
                <patternFill>
                  <bgColor theme="5"/>
                </patternFill>
              </fill>
            </x14:dxf>
          </x14:cfRule>
          <x14:cfRule type="containsText" priority="15" operator="containsText" id="{90544B5A-86BD-41AF-B4F0-EC146CF48970}">
            <xm:f>NOT(ISERROR(SEARCH($J$48,J11)))</xm:f>
            <xm:f>$J$48</xm:f>
            <x14:dxf>
              <fill>
                <patternFill>
                  <bgColor rgb="FFFFFF00"/>
                </patternFill>
              </fill>
            </x14:dxf>
          </x14:cfRule>
          <x14:cfRule type="containsText" priority="16" operator="containsText" id="{BB6CFEEC-C9FF-4E68-9364-921D33526014}">
            <xm:f>NOT(ISERROR(SEARCH($J$47,J11)))</xm:f>
            <xm:f>$J$47</xm:f>
            <x14:dxf>
              <fill>
                <patternFill>
                  <bgColor rgb="FF92D050"/>
                </patternFill>
              </fill>
            </x14:dxf>
          </x14:cfRule>
          <xm:sqref>J11</xm:sqref>
        </x14:conditionalFormatting>
        <x14:conditionalFormatting xmlns:xm="http://schemas.microsoft.com/office/excel/2006/main">
          <x14:cfRule type="containsText" priority="9" operator="containsText" id="{1F74CE3C-D355-40E6-A83B-275EA68FB6FB}">
            <xm:f>NOT(ISERROR(SEARCH($J$50,J12)))</xm:f>
            <xm:f>$J$50</xm:f>
            <x14:dxf>
              <fill>
                <patternFill>
                  <bgColor rgb="FFFF0000"/>
                </patternFill>
              </fill>
            </x14:dxf>
          </x14:cfRule>
          <x14:cfRule type="containsText" priority="10" operator="containsText" id="{50EDCF69-D637-46A9-BA76-E6E9673F4159}">
            <xm:f>NOT(ISERROR(SEARCH($J$49,J12)))</xm:f>
            <xm:f>$J$49</xm:f>
            <x14:dxf>
              <fill>
                <patternFill>
                  <bgColor theme="5"/>
                </patternFill>
              </fill>
            </x14:dxf>
          </x14:cfRule>
          <x14:cfRule type="containsText" priority="11" operator="containsText" id="{7BA90F53-2F79-4470-84EF-3E03778A67A3}">
            <xm:f>NOT(ISERROR(SEARCH($J$48,J12)))</xm:f>
            <xm:f>$J$48</xm:f>
            <x14:dxf>
              <fill>
                <patternFill>
                  <bgColor rgb="FFFFFF00"/>
                </patternFill>
              </fill>
            </x14:dxf>
          </x14:cfRule>
          <x14:cfRule type="containsText" priority="12" operator="containsText" id="{8A8CBE41-4B50-42A0-B2DC-D9C308D66C97}">
            <xm:f>NOT(ISERROR(SEARCH($J$47,J12)))</xm:f>
            <xm:f>$J$47</xm:f>
            <x14:dxf>
              <fill>
                <patternFill>
                  <bgColor rgb="FF92D050"/>
                </patternFill>
              </fill>
            </x14:dxf>
          </x14:cfRule>
          <xm:sqref>J12</xm:sqref>
        </x14:conditionalFormatting>
        <x14:conditionalFormatting xmlns:xm="http://schemas.microsoft.com/office/excel/2006/main">
          <x14:cfRule type="containsText" priority="5" operator="containsText" id="{4ECF02B3-B15C-40D3-BF59-C79733944824}">
            <xm:f>NOT(ISERROR(SEARCH($J$50,J24)))</xm:f>
            <xm:f>$J$50</xm:f>
            <x14:dxf>
              <fill>
                <patternFill>
                  <bgColor rgb="FFFF0000"/>
                </patternFill>
              </fill>
            </x14:dxf>
          </x14:cfRule>
          <x14:cfRule type="containsText" priority="6" operator="containsText" id="{986D11B9-126D-4124-B7E2-9FF3589AA71A}">
            <xm:f>NOT(ISERROR(SEARCH($J$49,J24)))</xm:f>
            <xm:f>$J$49</xm:f>
            <x14:dxf>
              <fill>
                <patternFill>
                  <bgColor theme="5"/>
                </patternFill>
              </fill>
            </x14:dxf>
          </x14:cfRule>
          <x14:cfRule type="containsText" priority="7" operator="containsText" id="{911439C5-8F7A-4CE9-8CCE-E6C5102E5D1C}">
            <xm:f>NOT(ISERROR(SEARCH($J$48,J24)))</xm:f>
            <xm:f>$J$48</xm:f>
            <x14:dxf>
              <fill>
                <patternFill>
                  <bgColor rgb="FFFFFF00"/>
                </patternFill>
              </fill>
            </x14:dxf>
          </x14:cfRule>
          <x14:cfRule type="containsText" priority="8" operator="containsText" id="{C663D391-5F06-49AE-86BF-1E8C09E272D9}">
            <xm:f>NOT(ISERROR(SEARCH($J$47,J24)))</xm:f>
            <xm:f>$J$47</xm:f>
            <x14:dxf>
              <fill>
                <patternFill>
                  <bgColor rgb="FF92D050"/>
                </patternFill>
              </fill>
            </x14:dxf>
          </x14:cfRule>
          <xm:sqref>J24</xm:sqref>
        </x14:conditionalFormatting>
        <x14:conditionalFormatting xmlns:xm="http://schemas.microsoft.com/office/excel/2006/main">
          <x14:cfRule type="containsText" priority="1" operator="containsText" id="{7B7FA445-354A-4849-8023-DDBA302E64A4}">
            <xm:f>NOT(ISERROR(SEARCH($J$50,J29)))</xm:f>
            <xm:f>$J$50</xm:f>
            <x14:dxf>
              <fill>
                <patternFill>
                  <bgColor rgb="FFFF0000"/>
                </patternFill>
              </fill>
            </x14:dxf>
          </x14:cfRule>
          <x14:cfRule type="containsText" priority="2" operator="containsText" id="{00B3E3A5-F5D7-420E-AC5A-14BE2D30C7A5}">
            <xm:f>NOT(ISERROR(SEARCH($J$49,J29)))</xm:f>
            <xm:f>$J$49</xm:f>
            <x14:dxf>
              <fill>
                <patternFill>
                  <bgColor theme="5"/>
                </patternFill>
              </fill>
            </x14:dxf>
          </x14:cfRule>
          <x14:cfRule type="containsText" priority="3" operator="containsText" id="{BE6DF72D-F44B-4B9E-9ED7-9B07C203875F}">
            <xm:f>NOT(ISERROR(SEARCH($J$48,J29)))</xm:f>
            <xm:f>$J$48</xm:f>
            <x14:dxf>
              <fill>
                <patternFill>
                  <bgColor rgb="FFFFFF00"/>
                </patternFill>
              </fill>
            </x14:dxf>
          </x14:cfRule>
          <x14:cfRule type="containsText" priority="4" operator="containsText" id="{68776B96-A01A-4499-9CE7-64C898CEE961}">
            <xm:f>NOT(ISERROR(SEARCH($J$47,J29)))</xm:f>
            <xm:f>$J$47</xm:f>
            <x14:dxf>
              <fill>
                <patternFill>
                  <bgColor rgb="FF92D050"/>
                </patternFill>
              </fill>
            </x14:dxf>
          </x14:cfRule>
          <xm:sqref>J29</xm:sqref>
        </x14:conditionalFormatting>
      </x14:conditionalFormatting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M49"/>
  <sheetViews>
    <sheetView zoomScale="80" zoomScaleNormal="80" workbookViewId="0">
      <pane ySplit="1" topLeftCell="A5" activePane="bottomLeft" state="frozen"/>
      <selection activeCell="R213" sqref="R213"/>
      <selection pane="bottomLeft" activeCell="J17" sqref="J17"/>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8.28515625" bestFit="1" customWidth="1"/>
    <col min="7" max="8" width="8.7109375" bestFit="1" customWidth="1"/>
    <col min="9" max="9" width="9.7109375" bestFit="1" customWidth="1"/>
    <col min="10" max="10" width="123.5703125" bestFit="1" customWidth="1"/>
    <col min="11" max="11" width="68.5703125" customWidth="1"/>
    <col min="12" max="12" width="12.5703125" bestFit="1" customWidth="1"/>
    <col min="13" max="13" width="13" bestFit="1" customWidth="1"/>
  </cols>
  <sheetData>
    <row r="1" spans="1:13" x14ac:dyDescent="0.25">
      <c r="A1" s="1" t="s">
        <v>0</v>
      </c>
      <c r="B1" s="1" t="s">
        <v>44</v>
      </c>
      <c r="C1" s="1" t="s">
        <v>45</v>
      </c>
      <c r="D1" s="1" t="s">
        <v>46</v>
      </c>
      <c r="E1" s="1" t="s">
        <v>180</v>
      </c>
      <c r="F1" s="1" t="s">
        <v>50</v>
      </c>
      <c r="G1" s="2" t="s">
        <v>52</v>
      </c>
      <c r="H1" s="2" t="s">
        <v>53</v>
      </c>
      <c r="I1" s="2" t="s">
        <v>54</v>
      </c>
      <c r="J1" s="2" t="s">
        <v>182</v>
      </c>
      <c r="K1" s="2" t="s">
        <v>183</v>
      </c>
      <c r="L1" s="2" t="s">
        <v>1402</v>
      </c>
      <c r="M1" s="2" t="s">
        <v>1401</v>
      </c>
    </row>
    <row r="2" spans="1:13" ht="22.5" x14ac:dyDescent="0.25">
      <c r="A2" s="3" t="s">
        <v>1</v>
      </c>
      <c r="B2" s="4" t="s">
        <v>47</v>
      </c>
      <c r="C2" s="4" t="s">
        <v>48</v>
      </c>
      <c r="D2" s="5" t="s">
        <v>49</v>
      </c>
      <c r="E2" s="5" t="s">
        <v>49</v>
      </c>
      <c r="F2" s="5" t="s">
        <v>51</v>
      </c>
      <c r="G2" s="5">
        <v>486899.83</v>
      </c>
      <c r="H2" s="5">
        <v>289698</v>
      </c>
      <c r="I2" s="5">
        <v>0.37925599999999998</v>
      </c>
      <c r="J2" s="21" t="s">
        <v>214</v>
      </c>
      <c r="K2" s="21" t="s">
        <v>1468</v>
      </c>
      <c r="L2" s="14" t="s">
        <v>360</v>
      </c>
      <c r="M2" s="14"/>
    </row>
    <row r="3" spans="1:13" ht="21" x14ac:dyDescent="0.25">
      <c r="A3" s="3" t="s">
        <v>2</v>
      </c>
      <c r="B3" s="4" t="s">
        <v>55</v>
      </c>
      <c r="C3" s="4" t="s">
        <v>56</v>
      </c>
      <c r="D3" s="5" t="s">
        <v>49</v>
      </c>
      <c r="E3" s="5" t="s">
        <v>49</v>
      </c>
      <c r="F3" s="5" t="s">
        <v>57</v>
      </c>
      <c r="G3" s="5">
        <v>487568.06</v>
      </c>
      <c r="H3" s="5">
        <v>290137.73</v>
      </c>
      <c r="I3" s="5">
        <v>0.28341300000000003</v>
      </c>
      <c r="J3" s="21" t="s">
        <v>214</v>
      </c>
      <c r="K3" s="21"/>
      <c r="L3" s="14" t="s">
        <v>360</v>
      </c>
      <c r="M3" s="14"/>
    </row>
    <row r="4" spans="1:13" ht="21" x14ac:dyDescent="0.25">
      <c r="A4" s="3" t="s">
        <v>3</v>
      </c>
      <c r="B4" s="4" t="s">
        <v>58</v>
      </c>
      <c r="C4" s="4" t="s">
        <v>59</v>
      </c>
      <c r="D4" s="5" t="s">
        <v>49</v>
      </c>
      <c r="E4" s="5" t="s">
        <v>49</v>
      </c>
      <c r="F4" s="5" t="s">
        <v>60</v>
      </c>
      <c r="G4" s="5">
        <v>489672.02</v>
      </c>
      <c r="H4" s="5">
        <v>288671.46999999997</v>
      </c>
      <c r="I4" s="5">
        <v>0.252413</v>
      </c>
      <c r="J4" s="21" t="s">
        <v>214</v>
      </c>
      <c r="K4" s="21" t="s">
        <v>1469</v>
      </c>
      <c r="L4" s="14"/>
      <c r="M4" s="14"/>
    </row>
    <row r="5" spans="1:13" ht="21" x14ac:dyDescent="0.25">
      <c r="A5" s="3" t="s">
        <v>4</v>
      </c>
      <c r="B5" s="4" t="s">
        <v>61</v>
      </c>
      <c r="C5" s="4"/>
      <c r="D5" s="5" t="s">
        <v>49</v>
      </c>
      <c r="E5" s="5" t="s">
        <v>49</v>
      </c>
      <c r="F5" s="5" t="s">
        <v>62</v>
      </c>
      <c r="G5" s="5">
        <v>487035.92</v>
      </c>
      <c r="H5" s="5">
        <v>287221.71000000002</v>
      </c>
      <c r="I5" s="5">
        <v>0.41953200000000002</v>
      </c>
      <c r="J5" s="21" t="s">
        <v>214</v>
      </c>
      <c r="K5" s="21" t="s">
        <v>1470</v>
      </c>
      <c r="L5" s="14" t="s">
        <v>360</v>
      </c>
      <c r="M5" s="14"/>
    </row>
    <row r="6" spans="1:13" ht="21" x14ac:dyDescent="0.25">
      <c r="A6" s="3" t="s">
        <v>5</v>
      </c>
      <c r="B6" s="4" t="s">
        <v>63</v>
      </c>
      <c r="C6" s="4" t="s">
        <v>64</v>
      </c>
      <c r="D6" s="5" t="s">
        <v>49</v>
      </c>
      <c r="E6" s="5" t="s">
        <v>49</v>
      </c>
      <c r="F6" s="5" t="s">
        <v>72</v>
      </c>
      <c r="G6" s="5">
        <v>487593.33</v>
      </c>
      <c r="H6" s="5">
        <v>288119.28999999998</v>
      </c>
      <c r="I6" s="5">
        <v>0.612904</v>
      </c>
      <c r="J6" s="31" t="s">
        <v>214</v>
      </c>
      <c r="K6" s="21" t="s">
        <v>216</v>
      </c>
      <c r="L6" s="14"/>
      <c r="M6" s="14"/>
    </row>
    <row r="7" spans="1:13" ht="21" x14ac:dyDescent="0.25">
      <c r="A7" s="3" t="s">
        <v>6</v>
      </c>
      <c r="B7" s="4" t="s">
        <v>65</v>
      </c>
      <c r="C7" s="4"/>
      <c r="D7" s="5" t="s">
        <v>49</v>
      </c>
      <c r="E7" s="5" t="s">
        <v>49</v>
      </c>
      <c r="F7" s="5" t="s">
        <v>73</v>
      </c>
      <c r="G7" s="5">
        <v>486184.14</v>
      </c>
      <c r="H7" s="5">
        <v>287701.28999999998</v>
      </c>
      <c r="I7" s="5">
        <v>2.1105100000000001</v>
      </c>
      <c r="J7" s="31" t="s">
        <v>214</v>
      </c>
      <c r="K7" s="21"/>
      <c r="L7" s="14" t="s">
        <v>360</v>
      </c>
      <c r="M7" s="14" t="s">
        <v>360</v>
      </c>
    </row>
    <row r="8" spans="1:13" ht="22.5" x14ac:dyDescent="0.25">
      <c r="A8" s="3" t="s">
        <v>7</v>
      </c>
      <c r="B8" s="4" t="s">
        <v>66</v>
      </c>
      <c r="C8" s="4" t="s">
        <v>67</v>
      </c>
      <c r="D8" s="5" t="s">
        <v>49</v>
      </c>
      <c r="E8" s="5" t="s">
        <v>49</v>
      </c>
      <c r="F8" s="5" t="s">
        <v>74</v>
      </c>
      <c r="G8" s="5">
        <v>489243.38</v>
      </c>
      <c r="H8" s="5">
        <v>288612.34000000003</v>
      </c>
      <c r="I8" s="5">
        <v>0.80570299999999995</v>
      </c>
      <c r="J8" s="21" t="s">
        <v>213</v>
      </c>
      <c r="K8" s="21" t="s">
        <v>227</v>
      </c>
      <c r="L8" s="14" t="s">
        <v>360</v>
      </c>
      <c r="M8" s="14"/>
    </row>
    <row r="9" spans="1:13" ht="22.5" x14ac:dyDescent="0.25">
      <c r="A9" s="3" t="s">
        <v>8</v>
      </c>
      <c r="B9" s="4" t="s">
        <v>68</v>
      </c>
      <c r="C9" s="4"/>
      <c r="D9" s="5" t="s">
        <v>49</v>
      </c>
      <c r="E9" s="5" t="s">
        <v>49</v>
      </c>
      <c r="F9" s="5" t="s">
        <v>75</v>
      </c>
      <c r="G9" s="5">
        <v>486311.62</v>
      </c>
      <c r="H9" s="5">
        <v>288536.61</v>
      </c>
      <c r="I9" s="5">
        <v>3.9948100000000002</v>
      </c>
      <c r="J9" s="21" t="s">
        <v>213</v>
      </c>
      <c r="K9" s="21" t="s">
        <v>232</v>
      </c>
      <c r="L9" s="14" t="s">
        <v>360</v>
      </c>
      <c r="M9" s="14" t="s">
        <v>360</v>
      </c>
    </row>
    <row r="10" spans="1:13" ht="21" x14ac:dyDescent="0.25">
      <c r="A10" s="3" t="s">
        <v>9</v>
      </c>
      <c r="B10" s="4" t="s">
        <v>69</v>
      </c>
      <c r="C10" s="4"/>
      <c r="D10" s="5" t="s">
        <v>49</v>
      </c>
      <c r="E10" s="5" t="s">
        <v>49</v>
      </c>
      <c r="F10" s="5" t="s">
        <v>76</v>
      </c>
      <c r="G10" s="5">
        <v>488000.75</v>
      </c>
      <c r="H10" s="5">
        <v>288724.53000000003</v>
      </c>
      <c r="I10" s="5">
        <v>0.70128599999999996</v>
      </c>
      <c r="J10" s="21" t="s">
        <v>213</v>
      </c>
      <c r="K10" s="21" t="s">
        <v>230</v>
      </c>
      <c r="L10" s="14" t="s">
        <v>360</v>
      </c>
      <c r="M10" s="14"/>
    </row>
    <row r="11" spans="1:13" ht="21" x14ac:dyDescent="0.25">
      <c r="A11" s="3" t="s">
        <v>10</v>
      </c>
      <c r="B11" s="4" t="s">
        <v>70</v>
      </c>
      <c r="C11" s="4"/>
      <c r="D11" s="5" t="s">
        <v>49</v>
      </c>
      <c r="E11" s="5" t="s">
        <v>49</v>
      </c>
      <c r="F11" s="5" t="s">
        <v>77</v>
      </c>
      <c r="G11" s="5">
        <v>486108.26</v>
      </c>
      <c r="H11" s="5">
        <v>287407.74</v>
      </c>
      <c r="I11" s="5">
        <v>1.6654899999999999</v>
      </c>
      <c r="J11" s="31" t="s">
        <v>214</v>
      </c>
      <c r="K11" s="4" t="s">
        <v>219</v>
      </c>
      <c r="L11" s="14" t="s">
        <v>360</v>
      </c>
      <c r="M11" s="14" t="s">
        <v>360</v>
      </c>
    </row>
    <row r="12" spans="1:13" ht="21" x14ac:dyDescent="0.25">
      <c r="A12" s="3" t="s">
        <v>11</v>
      </c>
      <c r="B12" s="4" t="s">
        <v>71</v>
      </c>
      <c r="C12" s="4"/>
      <c r="D12" s="5" t="s">
        <v>49</v>
      </c>
      <c r="E12" s="5" t="s">
        <v>49</v>
      </c>
      <c r="F12" s="5" t="s">
        <v>78</v>
      </c>
      <c r="G12" s="5">
        <v>489374.37</v>
      </c>
      <c r="H12" s="5">
        <v>290154.49</v>
      </c>
      <c r="I12" s="5">
        <v>9.7194800000000008</v>
      </c>
      <c r="J12" s="58" t="s">
        <v>213</v>
      </c>
      <c r="K12" s="21" t="s">
        <v>221</v>
      </c>
      <c r="L12" s="14"/>
      <c r="M12" s="14"/>
    </row>
    <row r="13" spans="1:13" ht="21" x14ac:dyDescent="0.25">
      <c r="A13" s="6" t="s">
        <v>12</v>
      </c>
      <c r="B13" s="4" t="s">
        <v>79</v>
      </c>
      <c r="C13" s="4" t="s">
        <v>80</v>
      </c>
      <c r="D13" s="5" t="s">
        <v>81</v>
      </c>
      <c r="E13" s="5" t="s">
        <v>81</v>
      </c>
      <c r="F13" s="5" t="s">
        <v>84</v>
      </c>
      <c r="G13" s="5">
        <v>487396.51</v>
      </c>
      <c r="H13" s="5">
        <v>280288.78000000003</v>
      </c>
      <c r="I13" s="5">
        <v>0.42795100000000003</v>
      </c>
      <c r="J13" s="21" t="s">
        <v>214</v>
      </c>
      <c r="K13" s="21" t="s">
        <v>1471</v>
      </c>
      <c r="L13" s="14" t="s">
        <v>360</v>
      </c>
      <c r="M13" s="14"/>
    </row>
    <row r="14" spans="1:13" ht="21" x14ac:dyDescent="0.25">
      <c r="A14" s="6" t="s">
        <v>13</v>
      </c>
      <c r="B14" s="4" t="s">
        <v>82</v>
      </c>
      <c r="C14" s="4" t="s">
        <v>83</v>
      </c>
      <c r="D14" s="5" t="s">
        <v>81</v>
      </c>
      <c r="E14" s="5" t="s">
        <v>81</v>
      </c>
      <c r="F14" s="5" t="s">
        <v>85</v>
      </c>
      <c r="G14" s="5">
        <v>486593.37</v>
      </c>
      <c r="H14" s="5">
        <v>279982.45</v>
      </c>
      <c r="I14" s="5">
        <v>1.6230199999999999</v>
      </c>
      <c r="J14" s="21" t="s">
        <v>214</v>
      </c>
      <c r="K14" s="21" t="s">
        <v>1472</v>
      </c>
      <c r="L14" s="14" t="s">
        <v>360</v>
      </c>
      <c r="M14" s="14"/>
    </row>
    <row r="15" spans="1:13" ht="22.5" x14ac:dyDescent="0.25">
      <c r="A15" s="6" t="s">
        <v>14</v>
      </c>
      <c r="B15" s="4" t="s">
        <v>86</v>
      </c>
      <c r="C15" s="4" t="s">
        <v>87</v>
      </c>
      <c r="D15" s="5" t="s">
        <v>88</v>
      </c>
      <c r="E15" s="5" t="s">
        <v>81</v>
      </c>
      <c r="F15" s="5" t="s">
        <v>89</v>
      </c>
      <c r="G15" s="5">
        <v>481629.76</v>
      </c>
      <c r="H15" s="5">
        <v>281514.83</v>
      </c>
      <c r="I15" s="5">
        <v>1.6044499999999999</v>
      </c>
      <c r="J15" s="21"/>
      <c r="K15" s="21" t="s">
        <v>1473</v>
      </c>
      <c r="L15" s="14" t="s">
        <v>360</v>
      </c>
      <c r="M15" s="14" t="s">
        <v>360</v>
      </c>
    </row>
    <row r="16" spans="1:13" ht="21" x14ac:dyDescent="0.25">
      <c r="A16" s="6" t="s">
        <v>15</v>
      </c>
      <c r="B16" s="4" t="s">
        <v>90</v>
      </c>
      <c r="C16" s="4" t="s">
        <v>91</v>
      </c>
      <c r="D16" s="5" t="s">
        <v>92</v>
      </c>
      <c r="E16" s="5" t="s">
        <v>81</v>
      </c>
      <c r="F16" s="5" t="s">
        <v>93</v>
      </c>
      <c r="G16" s="5">
        <v>480442.17</v>
      </c>
      <c r="H16" s="5">
        <v>288146.62</v>
      </c>
      <c r="I16" s="5">
        <v>1.6927700000000001</v>
      </c>
      <c r="J16" s="21" t="s">
        <v>214</v>
      </c>
      <c r="K16" s="21" t="s">
        <v>1474</v>
      </c>
      <c r="L16" s="14"/>
      <c r="M16" s="14"/>
    </row>
    <row r="17" spans="1:13" ht="45" x14ac:dyDescent="0.25">
      <c r="A17" s="6" t="s">
        <v>16</v>
      </c>
      <c r="B17" s="4" t="s">
        <v>1535</v>
      </c>
      <c r="C17" s="4" t="s">
        <v>95</v>
      </c>
      <c r="D17" s="5" t="s">
        <v>96</v>
      </c>
      <c r="E17" s="5" t="s">
        <v>81</v>
      </c>
      <c r="F17" s="5" t="s">
        <v>97</v>
      </c>
      <c r="G17" s="5">
        <v>481326.27</v>
      </c>
      <c r="H17" s="5">
        <v>282839.21999999997</v>
      </c>
      <c r="I17" s="5">
        <v>3.4181400000000002</v>
      </c>
      <c r="J17" s="21" t="s">
        <v>214</v>
      </c>
      <c r="K17" s="21" t="s">
        <v>1475</v>
      </c>
      <c r="L17" s="14" t="s">
        <v>360</v>
      </c>
      <c r="M17" s="14"/>
    </row>
    <row r="18" spans="1:13" ht="22.5" x14ac:dyDescent="0.25">
      <c r="A18" s="6" t="s">
        <v>17</v>
      </c>
      <c r="B18" s="4" t="s">
        <v>1536</v>
      </c>
      <c r="C18" s="4"/>
      <c r="D18" s="5" t="s">
        <v>99</v>
      </c>
      <c r="E18" s="5" t="s">
        <v>81</v>
      </c>
      <c r="F18" s="5" t="s">
        <v>100</v>
      </c>
      <c r="G18" s="5">
        <v>489519.82</v>
      </c>
      <c r="H18" s="5">
        <v>273939.83</v>
      </c>
      <c r="I18" s="5">
        <v>1.1938899999999999</v>
      </c>
      <c r="J18" s="21" t="s">
        <v>214</v>
      </c>
      <c r="K18" s="21" t="s">
        <v>1476</v>
      </c>
      <c r="L18" s="14" t="s">
        <v>360</v>
      </c>
      <c r="M18" s="14" t="s">
        <v>360</v>
      </c>
    </row>
    <row r="19" spans="1:13" ht="33.75" x14ac:dyDescent="0.25">
      <c r="A19" s="7" t="s">
        <v>18</v>
      </c>
      <c r="B19" s="8" t="s">
        <v>101</v>
      </c>
      <c r="C19" s="8" t="s">
        <v>102</v>
      </c>
      <c r="D19" s="9" t="s">
        <v>88</v>
      </c>
      <c r="E19" s="5" t="s">
        <v>81</v>
      </c>
      <c r="F19" s="9" t="s">
        <v>104</v>
      </c>
      <c r="G19" s="9">
        <v>481657.55</v>
      </c>
      <c r="H19" s="9">
        <v>281572.78999999998</v>
      </c>
      <c r="I19" s="9">
        <v>0.39340000000000003</v>
      </c>
      <c r="J19" s="21" t="s">
        <v>214</v>
      </c>
      <c r="K19" s="21" t="s">
        <v>1477</v>
      </c>
      <c r="L19" s="14" t="s">
        <v>360</v>
      </c>
      <c r="M19" s="14"/>
    </row>
    <row r="20" spans="1:13" ht="21" x14ac:dyDescent="0.25">
      <c r="A20" s="7" t="s">
        <v>19</v>
      </c>
      <c r="B20" s="139" t="s">
        <v>1278</v>
      </c>
      <c r="C20" s="20" t="s">
        <v>1279</v>
      </c>
      <c r="D20" s="11" t="s">
        <v>103</v>
      </c>
      <c r="E20" s="5" t="s">
        <v>81</v>
      </c>
      <c r="F20" s="11" t="s">
        <v>105</v>
      </c>
      <c r="G20" s="11">
        <v>486346.69</v>
      </c>
      <c r="H20" s="11">
        <v>278328.44</v>
      </c>
      <c r="I20" s="11">
        <v>0.35975200000000002</v>
      </c>
      <c r="J20" s="21" t="s">
        <v>213</v>
      </c>
      <c r="K20" s="21" t="s">
        <v>1478</v>
      </c>
      <c r="L20" s="14" t="s">
        <v>360</v>
      </c>
      <c r="M20" s="14" t="s">
        <v>360</v>
      </c>
    </row>
    <row r="21" spans="1:13" ht="21" x14ac:dyDescent="0.25">
      <c r="A21" s="7" t="s">
        <v>20</v>
      </c>
      <c r="B21" s="139" t="s">
        <v>1276</v>
      </c>
      <c r="C21" s="20" t="s">
        <v>1277</v>
      </c>
      <c r="D21" s="11" t="s">
        <v>103</v>
      </c>
      <c r="E21" s="5" t="s">
        <v>81</v>
      </c>
      <c r="F21" s="11" t="s">
        <v>108</v>
      </c>
      <c r="G21" s="11">
        <v>486299.13</v>
      </c>
      <c r="H21" s="11">
        <v>278720.7</v>
      </c>
      <c r="I21" s="11">
        <v>1.3367899999999999</v>
      </c>
      <c r="J21" s="21" t="s">
        <v>213</v>
      </c>
      <c r="K21" s="21" t="s">
        <v>1479</v>
      </c>
      <c r="L21" s="14" t="s">
        <v>360</v>
      </c>
      <c r="M21" s="14" t="s">
        <v>360</v>
      </c>
    </row>
    <row r="22" spans="1:13" ht="33.75" x14ac:dyDescent="0.25">
      <c r="A22" s="7" t="s">
        <v>21</v>
      </c>
      <c r="B22" s="10" t="s">
        <v>106</v>
      </c>
      <c r="C22" s="10" t="s">
        <v>83</v>
      </c>
      <c r="D22" s="10" t="s">
        <v>107</v>
      </c>
      <c r="E22" s="5" t="s">
        <v>81</v>
      </c>
      <c r="F22" s="10" t="s">
        <v>109</v>
      </c>
      <c r="G22" s="10">
        <v>486328.68</v>
      </c>
      <c r="H22" s="10">
        <v>280418.86</v>
      </c>
      <c r="I22" s="10">
        <v>0.44078000000000001</v>
      </c>
      <c r="J22" s="21" t="s">
        <v>214</v>
      </c>
      <c r="K22" s="21" t="s">
        <v>1480</v>
      </c>
      <c r="L22" s="14" t="s">
        <v>360</v>
      </c>
      <c r="M22" s="14"/>
    </row>
    <row r="23" spans="1:13" ht="21" x14ac:dyDescent="0.25">
      <c r="A23" s="7" t="s">
        <v>22</v>
      </c>
      <c r="B23" s="139" t="s">
        <v>1537</v>
      </c>
      <c r="C23" s="20" t="s">
        <v>138</v>
      </c>
      <c r="D23" s="11" t="s">
        <v>103</v>
      </c>
      <c r="E23" s="5" t="s">
        <v>81</v>
      </c>
      <c r="F23" s="11" t="s">
        <v>110</v>
      </c>
      <c r="G23" s="11">
        <v>486520.71</v>
      </c>
      <c r="H23" s="11">
        <v>278325.53999999998</v>
      </c>
      <c r="I23" s="11">
        <v>0.52382700000000004</v>
      </c>
      <c r="J23" s="21"/>
      <c r="K23" s="21" t="s">
        <v>1473</v>
      </c>
      <c r="L23" s="14" t="s">
        <v>360</v>
      </c>
      <c r="M23" s="14" t="s">
        <v>360</v>
      </c>
    </row>
    <row r="24" spans="1:13" ht="21" x14ac:dyDescent="0.25">
      <c r="A24" s="7" t="s">
        <v>23</v>
      </c>
      <c r="B24" s="8" t="s">
        <v>111</v>
      </c>
      <c r="C24" s="8" t="s">
        <v>112</v>
      </c>
      <c r="D24" s="11" t="s">
        <v>113</v>
      </c>
      <c r="E24" s="5" t="s">
        <v>181</v>
      </c>
      <c r="F24" s="11" t="s">
        <v>114</v>
      </c>
      <c r="G24" s="11">
        <v>499603.02</v>
      </c>
      <c r="H24" s="11">
        <v>278432.45</v>
      </c>
      <c r="I24" s="11">
        <v>0.251448</v>
      </c>
      <c r="J24" s="31" t="s">
        <v>214</v>
      </c>
      <c r="K24" s="21"/>
      <c r="L24" s="14" t="s">
        <v>360</v>
      </c>
      <c r="M24" s="14"/>
    </row>
    <row r="25" spans="1:13" ht="21" x14ac:dyDescent="0.25">
      <c r="A25" s="7" t="s">
        <v>24</v>
      </c>
      <c r="B25" s="8" t="s">
        <v>115</v>
      </c>
      <c r="C25" s="8" t="s">
        <v>116</v>
      </c>
      <c r="D25" s="11" t="s">
        <v>117</v>
      </c>
      <c r="E25" s="5" t="s">
        <v>181</v>
      </c>
      <c r="F25" s="11" t="s">
        <v>118</v>
      </c>
      <c r="G25" s="11">
        <v>494196.16</v>
      </c>
      <c r="H25" s="11">
        <v>270375.58</v>
      </c>
      <c r="I25" s="11">
        <v>0.47878599999999999</v>
      </c>
      <c r="J25" s="21"/>
      <c r="K25" s="21" t="s">
        <v>223</v>
      </c>
      <c r="L25" s="14"/>
      <c r="M25" s="14"/>
    </row>
    <row r="26" spans="1:13" ht="22.5" x14ac:dyDescent="0.25">
      <c r="A26" s="7" t="s">
        <v>25</v>
      </c>
      <c r="B26" s="8" t="s">
        <v>119</v>
      </c>
      <c r="C26" s="8" t="s">
        <v>120</v>
      </c>
      <c r="D26" s="11" t="s">
        <v>117</v>
      </c>
      <c r="E26" s="5" t="s">
        <v>181</v>
      </c>
      <c r="F26" s="11" t="s">
        <v>121</v>
      </c>
      <c r="G26" s="11">
        <v>494797.52</v>
      </c>
      <c r="H26" s="11">
        <v>270705.51</v>
      </c>
      <c r="I26" s="11">
        <v>0.52088599999999996</v>
      </c>
      <c r="J26" s="21"/>
      <c r="K26" s="21" t="s">
        <v>1481</v>
      </c>
      <c r="L26" s="14" t="s">
        <v>360</v>
      </c>
      <c r="M26" s="14" t="s">
        <v>360</v>
      </c>
    </row>
    <row r="27" spans="1:13" ht="21" x14ac:dyDescent="0.25">
      <c r="A27" s="7" t="s">
        <v>26</v>
      </c>
      <c r="B27" s="8" t="s">
        <v>122</v>
      </c>
      <c r="C27" s="8" t="s">
        <v>123</v>
      </c>
      <c r="D27" s="11" t="s">
        <v>117</v>
      </c>
      <c r="E27" s="5" t="s">
        <v>181</v>
      </c>
      <c r="F27" s="11" t="s">
        <v>124</v>
      </c>
      <c r="G27" s="11">
        <v>493862.44</v>
      </c>
      <c r="H27" s="11">
        <v>270306.44</v>
      </c>
      <c r="I27" s="11">
        <v>8.8405100000000001</v>
      </c>
      <c r="J27" s="21"/>
      <c r="K27" s="21" t="s">
        <v>1481</v>
      </c>
      <c r="L27" s="14" t="s">
        <v>360</v>
      </c>
      <c r="M27" s="14" t="s">
        <v>360</v>
      </c>
    </row>
    <row r="28" spans="1:13" ht="21" x14ac:dyDescent="0.25">
      <c r="A28" s="7" t="s">
        <v>27</v>
      </c>
      <c r="B28" s="12">
        <v>77</v>
      </c>
      <c r="C28" s="8" t="s">
        <v>125</v>
      </c>
      <c r="D28" s="11" t="s">
        <v>126</v>
      </c>
      <c r="E28" s="5" t="s">
        <v>181</v>
      </c>
      <c r="F28" s="11" t="s">
        <v>127</v>
      </c>
      <c r="G28" s="11">
        <v>496307.57</v>
      </c>
      <c r="H28" s="11">
        <v>268899.7</v>
      </c>
      <c r="I28" s="11">
        <v>0.28983300000000001</v>
      </c>
      <c r="J28" s="21" t="s">
        <v>214</v>
      </c>
      <c r="K28" s="21" t="s">
        <v>231</v>
      </c>
      <c r="L28" s="14" t="s">
        <v>360</v>
      </c>
      <c r="M28" s="14" t="s">
        <v>360</v>
      </c>
    </row>
    <row r="29" spans="1:13" ht="21" x14ac:dyDescent="0.25">
      <c r="A29" s="7" t="s">
        <v>28</v>
      </c>
      <c r="B29" s="8" t="s">
        <v>128</v>
      </c>
      <c r="C29" s="8" t="s">
        <v>120</v>
      </c>
      <c r="D29" s="11" t="s">
        <v>129</v>
      </c>
      <c r="E29" s="5" t="s">
        <v>181</v>
      </c>
      <c r="F29" s="11" t="s">
        <v>130</v>
      </c>
      <c r="G29" s="11">
        <v>506214.07</v>
      </c>
      <c r="H29" s="11">
        <v>296308.36</v>
      </c>
      <c r="I29" s="11">
        <v>0.30342200000000003</v>
      </c>
      <c r="J29" s="31" t="s">
        <v>214</v>
      </c>
      <c r="K29" s="21" t="s">
        <v>1482</v>
      </c>
      <c r="L29" s="14" t="s">
        <v>360</v>
      </c>
      <c r="M29" s="14" t="s">
        <v>360</v>
      </c>
    </row>
    <row r="30" spans="1:13" ht="22.5" x14ac:dyDescent="0.25">
      <c r="A30" s="7" t="s">
        <v>29</v>
      </c>
      <c r="B30" s="13">
        <v>21</v>
      </c>
      <c r="C30" s="8" t="s">
        <v>131</v>
      </c>
      <c r="D30" s="11" t="s">
        <v>132</v>
      </c>
      <c r="E30" s="5" t="s">
        <v>181</v>
      </c>
      <c r="F30" s="11" t="s">
        <v>133</v>
      </c>
      <c r="G30" s="11">
        <v>498355.3</v>
      </c>
      <c r="H30" s="11">
        <v>275255.33</v>
      </c>
      <c r="I30" s="11">
        <v>0.31092500000000001</v>
      </c>
      <c r="J30" s="21" t="s">
        <v>213</v>
      </c>
      <c r="K30" s="21" t="s">
        <v>1483</v>
      </c>
      <c r="L30" s="14"/>
      <c r="M30" s="14"/>
    </row>
    <row r="31" spans="1:13" ht="22.5" x14ac:dyDescent="0.25">
      <c r="A31" s="7" t="s">
        <v>30</v>
      </c>
      <c r="B31" s="8" t="s">
        <v>134</v>
      </c>
      <c r="C31" s="8" t="s">
        <v>135</v>
      </c>
      <c r="D31" s="11" t="s">
        <v>136</v>
      </c>
      <c r="E31" s="5" t="s">
        <v>181</v>
      </c>
      <c r="F31" s="11" t="s">
        <v>141</v>
      </c>
      <c r="G31" s="11">
        <v>495068.93</v>
      </c>
      <c r="H31" s="11">
        <v>267111.33</v>
      </c>
      <c r="I31" s="11">
        <v>0.29413099999999998</v>
      </c>
      <c r="J31" s="21" t="s">
        <v>213</v>
      </c>
      <c r="K31" s="21" t="s">
        <v>234</v>
      </c>
      <c r="L31" s="14" t="s">
        <v>360</v>
      </c>
      <c r="M31" s="14"/>
    </row>
    <row r="32" spans="1:13" ht="21" x14ac:dyDescent="0.25">
      <c r="A32" s="7" t="s">
        <v>31</v>
      </c>
      <c r="B32" s="8" t="s">
        <v>137</v>
      </c>
      <c r="C32" s="8" t="s">
        <v>138</v>
      </c>
      <c r="D32" s="11" t="s">
        <v>136</v>
      </c>
      <c r="E32" s="5" t="s">
        <v>181</v>
      </c>
      <c r="F32" s="11" t="s">
        <v>142</v>
      </c>
      <c r="G32" s="11">
        <v>495591.94</v>
      </c>
      <c r="H32" s="11">
        <v>267572.40000000002</v>
      </c>
      <c r="I32" s="11">
        <v>0.38409500000000002</v>
      </c>
      <c r="J32" s="21" t="s">
        <v>214</v>
      </c>
      <c r="K32" s="21"/>
      <c r="L32" s="14" t="s">
        <v>360</v>
      </c>
      <c r="M32" s="14" t="s">
        <v>360</v>
      </c>
    </row>
    <row r="33" spans="1:13" ht="21" x14ac:dyDescent="0.25">
      <c r="A33" s="7" t="s">
        <v>32</v>
      </c>
      <c r="B33" s="8" t="s">
        <v>139</v>
      </c>
      <c r="C33" s="8" t="s">
        <v>140</v>
      </c>
      <c r="D33" s="11" t="s">
        <v>136</v>
      </c>
      <c r="E33" s="5" t="s">
        <v>181</v>
      </c>
      <c r="F33" s="11" t="s">
        <v>143</v>
      </c>
      <c r="G33" s="11">
        <v>496208.16</v>
      </c>
      <c r="H33" s="11">
        <v>267072.71999999997</v>
      </c>
      <c r="I33" s="11">
        <v>0.73693699999999995</v>
      </c>
      <c r="J33" s="21"/>
      <c r="K33" s="21" t="s">
        <v>1484</v>
      </c>
      <c r="L33" s="14" t="s">
        <v>360</v>
      </c>
      <c r="M33" s="14" t="s">
        <v>360</v>
      </c>
    </row>
    <row r="34" spans="1:13" ht="21" x14ac:dyDescent="0.25">
      <c r="A34" s="7" t="s">
        <v>33</v>
      </c>
      <c r="B34" s="8" t="s">
        <v>144</v>
      </c>
      <c r="C34" s="8" t="s">
        <v>145</v>
      </c>
      <c r="D34" s="11" t="s">
        <v>146</v>
      </c>
      <c r="E34" s="5" t="s">
        <v>150</v>
      </c>
      <c r="F34" s="11" t="s">
        <v>147</v>
      </c>
      <c r="G34" s="11">
        <v>490694.17</v>
      </c>
      <c r="H34" s="11">
        <v>262895.2</v>
      </c>
      <c r="I34" s="11">
        <v>1.7342299999999999</v>
      </c>
      <c r="J34" s="21"/>
      <c r="K34" s="21" t="s">
        <v>1485</v>
      </c>
      <c r="L34" s="14"/>
      <c r="M34" s="14"/>
    </row>
    <row r="35" spans="1:13" ht="21" x14ac:dyDescent="0.25">
      <c r="A35" s="7" t="s">
        <v>34</v>
      </c>
      <c r="B35" s="8" t="s">
        <v>148</v>
      </c>
      <c r="C35" s="8" t="s">
        <v>149</v>
      </c>
      <c r="D35" s="11" t="s">
        <v>150</v>
      </c>
      <c r="E35" s="5" t="s">
        <v>150</v>
      </c>
      <c r="F35" s="11" t="s">
        <v>151</v>
      </c>
      <c r="G35" s="11">
        <v>488794.33</v>
      </c>
      <c r="H35" s="11">
        <v>267310.05</v>
      </c>
      <c r="I35" s="11">
        <v>0.73684400000000005</v>
      </c>
      <c r="J35" s="21" t="s">
        <v>214</v>
      </c>
      <c r="K35" s="21" t="s">
        <v>1486</v>
      </c>
      <c r="L35" s="14" t="s">
        <v>360</v>
      </c>
      <c r="M35" s="14"/>
    </row>
    <row r="36" spans="1:13" ht="21" x14ac:dyDescent="0.25">
      <c r="A36" s="7" t="s">
        <v>35</v>
      </c>
      <c r="B36" s="8" t="s">
        <v>152</v>
      </c>
      <c r="C36" s="8" t="s">
        <v>153</v>
      </c>
      <c r="D36" s="11" t="s">
        <v>150</v>
      </c>
      <c r="E36" s="5" t="s">
        <v>150</v>
      </c>
      <c r="F36" s="11" t="s">
        <v>154</v>
      </c>
      <c r="G36" s="11">
        <v>488274.32</v>
      </c>
      <c r="H36" s="11">
        <v>266723.45</v>
      </c>
      <c r="I36" s="11">
        <v>0.375162</v>
      </c>
      <c r="J36" s="21" t="s">
        <v>214</v>
      </c>
      <c r="K36" s="21"/>
      <c r="L36" s="14" t="s">
        <v>360</v>
      </c>
      <c r="M36" s="14"/>
    </row>
    <row r="37" spans="1:13" ht="21" x14ac:dyDescent="0.25">
      <c r="A37" s="7" t="s">
        <v>36</v>
      </c>
      <c r="B37" s="8" t="s">
        <v>155</v>
      </c>
      <c r="C37" s="8" t="s">
        <v>156</v>
      </c>
      <c r="D37" s="11" t="s">
        <v>150</v>
      </c>
      <c r="E37" s="5" t="s">
        <v>150</v>
      </c>
      <c r="F37" s="11" t="s">
        <v>157</v>
      </c>
      <c r="G37" s="11">
        <v>488406.05</v>
      </c>
      <c r="H37" s="11">
        <v>267919.84999999998</v>
      </c>
      <c r="I37" s="11">
        <v>0.54935400000000001</v>
      </c>
      <c r="J37" s="21" t="s">
        <v>214</v>
      </c>
      <c r="K37" s="21" t="s">
        <v>1487</v>
      </c>
      <c r="L37" s="14" t="s">
        <v>360</v>
      </c>
      <c r="M37" s="14"/>
    </row>
    <row r="38" spans="1:13" ht="21" x14ac:dyDescent="0.25">
      <c r="A38" s="7" t="s">
        <v>37</v>
      </c>
      <c r="B38" s="8" t="s">
        <v>158</v>
      </c>
      <c r="C38" s="8" t="s">
        <v>159</v>
      </c>
      <c r="D38" s="11" t="s">
        <v>150</v>
      </c>
      <c r="E38" s="5" t="s">
        <v>150</v>
      </c>
      <c r="F38" s="11" t="s">
        <v>162</v>
      </c>
      <c r="G38" s="11">
        <v>489738.89</v>
      </c>
      <c r="H38" s="11">
        <v>268548.96999999997</v>
      </c>
      <c r="I38" s="11">
        <v>1.13853</v>
      </c>
      <c r="J38" s="21" t="s">
        <v>214</v>
      </c>
      <c r="K38" s="21"/>
      <c r="L38" s="14" t="s">
        <v>360</v>
      </c>
      <c r="M38" s="14" t="s">
        <v>360</v>
      </c>
    </row>
    <row r="39" spans="1:13" ht="22.5" x14ac:dyDescent="0.25">
      <c r="A39" s="7" t="s">
        <v>38</v>
      </c>
      <c r="B39" s="8" t="s">
        <v>160</v>
      </c>
      <c r="C39" s="8" t="s">
        <v>161</v>
      </c>
      <c r="D39" s="11" t="s">
        <v>161</v>
      </c>
      <c r="E39" s="5" t="s">
        <v>150</v>
      </c>
      <c r="F39" s="11" t="s">
        <v>163</v>
      </c>
      <c r="G39" s="11">
        <v>490400.44</v>
      </c>
      <c r="H39" s="11">
        <v>259507.38</v>
      </c>
      <c r="I39" s="11">
        <v>0.66134700000000002</v>
      </c>
      <c r="J39" s="21" t="s">
        <v>215</v>
      </c>
      <c r="K39" s="21" t="s">
        <v>1488</v>
      </c>
      <c r="L39" s="14"/>
      <c r="M39" s="14"/>
    </row>
    <row r="40" spans="1:13" ht="21" x14ac:dyDescent="0.25">
      <c r="A40" s="7" t="s">
        <v>39</v>
      </c>
      <c r="B40" s="8" t="s">
        <v>164</v>
      </c>
      <c r="C40" s="8" t="s">
        <v>165</v>
      </c>
      <c r="D40" s="11" t="s">
        <v>150</v>
      </c>
      <c r="E40" s="5" t="s">
        <v>150</v>
      </c>
      <c r="F40" s="11" t="s">
        <v>166</v>
      </c>
      <c r="G40" s="11">
        <v>488882.73</v>
      </c>
      <c r="H40" s="11">
        <v>267926.53000000003</v>
      </c>
      <c r="I40" s="11">
        <v>3.1223700000000001</v>
      </c>
      <c r="J40" s="21" t="s">
        <v>214</v>
      </c>
      <c r="K40" s="21"/>
      <c r="L40" s="14" t="s">
        <v>360</v>
      </c>
      <c r="M40" s="14" t="s">
        <v>360</v>
      </c>
    </row>
    <row r="41" spans="1:13" ht="21" x14ac:dyDescent="0.25">
      <c r="A41" s="7" t="s">
        <v>40</v>
      </c>
      <c r="B41" s="8" t="s">
        <v>167</v>
      </c>
      <c r="C41" s="8" t="s">
        <v>168</v>
      </c>
      <c r="D41" s="11" t="s">
        <v>150</v>
      </c>
      <c r="E41" s="5" t="s">
        <v>150</v>
      </c>
      <c r="F41" s="11" t="s">
        <v>169</v>
      </c>
      <c r="G41" s="11">
        <v>489353.2</v>
      </c>
      <c r="H41" s="11">
        <v>267916.62</v>
      </c>
      <c r="I41" s="11">
        <v>0.45309300000000002</v>
      </c>
      <c r="J41" s="21" t="s">
        <v>214</v>
      </c>
      <c r="K41" s="21"/>
      <c r="L41" s="14" t="s">
        <v>360</v>
      </c>
      <c r="M41" s="14" t="s">
        <v>360</v>
      </c>
    </row>
    <row r="42" spans="1:13" ht="22.5" x14ac:dyDescent="0.25">
      <c r="A42" s="7" t="s">
        <v>41</v>
      </c>
      <c r="B42" s="8" t="s">
        <v>170</v>
      </c>
      <c r="C42" s="8" t="s">
        <v>171</v>
      </c>
      <c r="D42" s="11" t="s">
        <v>150</v>
      </c>
      <c r="E42" s="5" t="s">
        <v>150</v>
      </c>
      <c r="F42" s="11" t="s">
        <v>172</v>
      </c>
      <c r="G42" s="11">
        <v>490181.41</v>
      </c>
      <c r="H42" s="11">
        <v>268930.89</v>
      </c>
      <c r="I42" s="11">
        <v>10.8758</v>
      </c>
      <c r="J42" s="21" t="s">
        <v>214</v>
      </c>
      <c r="K42" s="21" t="s">
        <v>1489</v>
      </c>
      <c r="L42" s="14" t="s">
        <v>360</v>
      </c>
      <c r="M42" s="14" t="s">
        <v>360</v>
      </c>
    </row>
    <row r="43" spans="1:13" ht="21" x14ac:dyDescent="0.25">
      <c r="A43" s="7" t="s">
        <v>42</v>
      </c>
      <c r="B43" s="8" t="s">
        <v>173</v>
      </c>
      <c r="C43" s="8" t="s">
        <v>174</v>
      </c>
      <c r="D43" s="11" t="s">
        <v>175</v>
      </c>
      <c r="E43" s="5" t="s">
        <v>150</v>
      </c>
      <c r="F43" s="11" t="s">
        <v>176</v>
      </c>
      <c r="G43" s="11">
        <v>491989.85</v>
      </c>
      <c r="H43" s="11">
        <v>271644.52</v>
      </c>
      <c r="I43" s="11">
        <v>1.38846</v>
      </c>
      <c r="J43" s="21" t="s">
        <v>214</v>
      </c>
      <c r="K43" s="21" t="s">
        <v>1490</v>
      </c>
      <c r="L43" s="14" t="s">
        <v>360</v>
      </c>
      <c r="M43" s="14" t="s">
        <v>360</v>
      </c>
    </row>
    <row r="44" spans="1:13" ht="21" x14ac:dyDescent="0.25">
      <c r="A44" s="7" t="s">
        <v>43</v>
      </c>
      <c r="B44" s="8" t="s">
        <v>177</v>
      </c>
      <c r="C44" s="8" t="s">
        <v>178</v>
      </c>
      <c r="D44" s="11" t="s">
        <v>150</v>
      </c>
      <c r="E44" s="5" t="s">
        <v>150</v>
      </c>
      <c r="F44" s="11" t="s">
        <v>179</v>
      </c>
      <c r="G44" s="11">
        <v>489355.11</v>
      </c>
      <c r="H44" s="11">
        <v>268063.18</v>
      </c>
      <c r="I44" s="11">
        <v>0.82981899999999997</v>
      </c>
      <c r="J44" s="21" t="s">
        <v>214</v>
      </c>
      <c r="K44" s="21" t="s">
        <v>1491</v>
      </c>
      <c r="L44" s="14" t="s">
        <v>360</v>
      </c>
      <c r="M44" s="14" t="s">
        <v>360</v>
      </c>
    </row>
    <row r="47" spans="1:13" x14ac:dyDescent="0.25">
      <c r="J47" s="26" t="s">
        <v>213</v>
      </c>
    </row>
    <row r="48" spans="1:13" x14ac:dyDescent="0.25">
      <c r="J48" s="23" t="s">
        <v>214</v>
      </c>
    </row>
    <row r="49" spans="10:10" x14ac:dyDescent="0.25">
      <c r="J49" s="25" t="s">
        <v>215</v>
      </c>
    </row>
  </sheetData>
  <autoFilter ref="A1:M44"/>
  <dataValidations count="1">
    <dataValidation type="list" allowBlank="1" showInputMessage="1" showErrorMessage="1" sqref="J2:J5 J8:J10 J13:J23 J25:J28 J30:J44">
      <formula1>$J$47:$J$50</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6B8E0C30-1053-4732-8751-B77A8A4C8B30}">
            <xm:f>NOT(ISERROR(SEARCH($J$49,J2)))</xm:f>
            <xm:f>$J$49</xm:f>
            <x14:dxf>
              <fill>
                <patternFill>
                  <bgColor rgb="FFFF0000"/>
                </patternFill>
              </fill>
            </x14:dxf>
          </x14:cfRule>
          <x14:cfRule type="containsText" priority="2" operator="containsText" id="{DE153F46-FE64-4670-962A-AB56108C379D}">
            <xm:f>NOT(ISERROR(SEARCH($J$48,J2)))</xm:f>
            <xm:f>$J$48</xm:f>
            <x14:dxf>
              <fill>
                <patternFill>
                  <bgColor rgb="FFFFFF00"/>
                </patternFill>
              </fill>
            </x14:dxf>
          </x14:cfRule>
          <x14:cfRule type="containsText" priority="3" operator="containsText" id="{641F9470-2A54-4354-8BC7-BB6A1E7AB1B5}">
            <xm:f>NOT(ISERROR(SEARCH($J$47,J2)))</xm:f>
            <xm:f>$J$47</xm:f>
            <x14:dxf>
              <fill>
                <patternFill>
                  <bgColor rgb="FF92D050"/>
                </patternFill>
              </fill>
            </x14:dxf>
          </x14:cfRule>
          <xm:sqref>J2:J5 J8:J10 J13:J23 J25:J28 J30:J44</xm:sqref>
        </x14:conditionalFormatting>
      </x14:conditionalFormatting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T50"/>
  <sheetViews>
    <sheetView zoomScale="70" zoomScaleNormal="70" workbookViewId="0">
      <pane ySplit="1" topLeftCell="A17" activePane="bottomLeft" state="frozen"/>
      <selection activeCell="R213" sqref="R213"/>
      <selection pane="bottomLeft" activeCell="R213" sqref="R213"/>
    </sheetView>
  </sheetViews>
  <sheetFormatPr defaultColWidth="25.28515625" defaultRowHeight="15" x14ac:dyDescent="0.25"/>
  <cols>
    <col min="1" max="1" width="13" bestFit="1" customWidth="1"/>
    <col min="2" max="2" width="22.7109375" bestFit="1" customWidth="1"/>
    <col min="3" max="3" width="33.28515625" bestFit="1" customWidth="1"/>
    <col min="4" max="4" width="29.7109375" bestFit="1" customWidth="1"/>
    <col min="5" max="5" width="11.28515625" bestFit="1" customWidth="1"/>
    <col min="6" max="6" width="16.7109375" bestFit="1" customWidth="1"/>
    <col min="7" max="7" width="13" bestFit="1" customWidth="1"/>
    <col min="8" max="8" width="13.28515625" bestFit="1" customWidth="1"/>
    <col min="9" max="9" width="14.85546875" bestFit="1" customWidth="1"/>
    <col min="10" max="10" width="15.7109375" bestFit="1" customWidth="1"/>
    <col min="11" max="11" width="3.42578125" bestFit="1" customWidth="1"/>
    <col min="12" max="12" width="93" bestFit="1" customWidth="1"/>
    <col min="13" max="13" width="30.85546875" bestFit="1" customWidth="1"/>
    <col min="14" max="14" width="54.140625" bestFit="1" customWidth="1"/>
    <col min="15" max="15" width="33.140625" bestFit="1" customWidth="1"/>
    <col min="16" max="16" width="39" bestFit="1" customWidth="1"/>
    <col min="17" max="17" width="57.5703125" bestFit="1" customWidth="1"/>
    <col min="18" max="18" width="32.28515625" bestFit="1" customWidth="1"/>
    <col min="19" max="19" width="16" bestFit="1" customWidth="1"/>
    <col min="20" max="20" width="16.7109375" bestFit="1" customWidth="1"/>
  </cols>
  <sheetData>
    <row r="1" spans="1:20" x14ac:dyDescent="0.25">
      <c r="A1" s="1" t="s">
        <v>0</v>
      </c>
      <c r="B1" s="1" t="s">
        <v>1544</v>
      </c>
      <c r="C1" s="1" t="s">
        <v>44</v>
      </c>
      <c r="D1" s="1" t="s">
        <v>45</v>
      </c>
      <c r="E1" s="1" t="s">
        <v>46</v>
      </c>
      <c r="F1" s="1" t="s">
        <v>180</v>
      </c>
      <c r="G1" s="1" t="s">
        <v>50</v>
      </c>
      <c r="H1" s="2" t="s">
        <v>52</v>
      </c>
      <c r="I1" s="2" t="s">
        <v>53</v>
      </c>
      <c r="J1" s="2" t="s">
        <v>54</v>
      </c>
      <c r="K1" s="2"/>
      <c r="L1" s="2" t="s">
        <v>182</v>
      </c>
      <c r="M1" s="2" t="s">
        <v>1541</v>
      </c>
      <c r="N1" s="2" t="s">
        <v>183</v>
      </c>
      <c r="O1" s="2" t="s">
        <v>1539</v>
      </c>
      <c r="P1" s="2" t="s">
        <v>1335</v>
      </c>
      <c r="Q1" s="2" t="s">
        <v>1334</v>
      </c>
      <c r="R1" s="2" t="s">
        <v>1318</v>
      </c>
      <c r="S1" s="2" t="s">
        <v>1402</v>
      </c>
      <c r="T1" s="2" t="s">
        <v>1401</v>
      </c>
    </row>
    <row r="2" spans="1:20" ht="78.75" x14ac:dyDescent="0.25">
      <c r="A2" s="3" t="s">
        <v>1</v>
      </c>
      <c r="B2" s="3">
        <v>13</v>
      </c>
      <c r="C2" s="4" t="s">
        <v>47</v>
      </c>
      <c r="D2" s="4" t="s">
        <v>48</v>
      </c>
      <c r="E2" s="5" t="s">
        <v>49</v>
      </c>
      <c r="F2" s="5" t="s">
        <v>49</v>
      </c>
      <c r="G2" s="5" t="s">
        <v>51</v>
      </c>
      <c r="H2" s="5">
        <v>486899.83</v>
      </c>
      <c r="I2" s="5">
        <v>289698</v>
      </c>
      <c r="J2" s="5">
        <v>0.37925599999999998</v>
      </c>
      <c r="K2" s="5">
        <v>19</v>
      </c>
      <c r="L2" s="4" t="s">
        <v>1375</v>
      </c>
      <c r="M2" s="21" t="s">
        <v>1542</v>
      </c>
      <c r="N2" s="21" t="s">
        <v>1551</v>
      </c>
      <c r="O2" s="21" t="s">
        <v>1270</v>
      </c>
      <c r="P2" s="21" t="s">
        <v>1270</v>
      </c>
      <c r="Q2" s="21"/>
      <c r="R2" s="20"/>
      <c r="S2" s="14" t="s">
        <v>360</v>
      </c>
      <c r="T2" s="14"/>
    </row>
    <row r="3" spans="1:20" ht="90" x14ac:dyDescent="0.25">
      <c r="A3" s="3" t="s">
        <v>2</v>
      </c>
      <c r="B3" s="3">
        <v>348</v>
      </c>
      <c r="C3" s="4" t="s">
        <v>55</v>
      </c>
      <c r="D3" s="4" t="s">
        <v>56</v>
      </c>
      <c r="E3" s="5" t="s">
        <v>49</v>
      </c>
      <c r="F3" s="5" t="s">
        <v>49</v>
      </c>
      <c r="G3" s="5" t="s">
        <v>57</v>
      </c>
      <c r="H3" s="5">
        <v>487568.06</v>
      </c>
      <c r="I3" s="5">
        <v>290137.73</v>
      </c>
      <c r="J3" s="5">
        <v>0.28341300000000003</v>
      </c>
      <c r="K3" s="5">
        <v>14</v>
      </c>
      <c r="L3" s="4" t="s">
        <v>1375</v>
      </c>
      <c r="M3" s="21" t="s">
        <v>1542</v>
      </c>
      <c r="N3" s="173" t="s">
        <v>1552</v>
      </c>
      <c r="O3" s="21" t="s">
        <v>1270</v>
      </c>
      <c r="P3" s="21" t="s">
        <v>1270</v>
      </c>
      <c r="Q3" s="21"/>
      <c r="R3" s="20"/>
      <c r="S3" s="14" t="s">
        <v>360</v>
      </c>
      <c r="T3" s="14"/>
    </row>
    <row r="4" spans="1:20" ht="21" customHeight="1" x14ac:dyDescent="0.25">
      <c r="A4" s="3" t="s">
        <v>3</v>
      </c>
      <c r="B4" s="4" t="s">
        <v>1547</v>
      </c>
      <c r="C4" s="4" t="s">
        <v>58</v>
      </c>
      <c r="D4" s="4" t="s">
        <v>59</v>
      </c>
      <c r="E4" s="5" t="s">
        <v>49</v>
      </c>
      <c r="F4" s="5" t="s">
        <v>49</v>
      </c>
      <c r="G4" s="5" t="s">
        <v>60</v>
      </c>
      <c r="H4" s="5">
        <v>489672.02</v>
      </c>
      <c r="I4" s="5">
        <v>288671.46999999997</v>
      </c>
      <c r="J4" s="5">
        <v>0.252413</v>
      </c>
      <c r="K4" s="5">
        <v>15</v>
      </c>
      <c r="L4" s="4" t="s">
        <v>1547</v>
      </c>
      <c r="M4" s="4" t="s">
        <v>1547</v>
      </c>
      <c r="N4" s="21" t="s">
        <v>1492</v>
      </c>
      <c r="O4" s="21"/>
      <c r="P4" s="21"/>
      <c r="Q4" s="20"/>
      <c r="R4" s="20" t="s">
        <v>360</v>
      </c>
      <c r="S4" s="14"/>
      <c r="T4" s="14"/>
    </row>
    <row r="5" spans="1:20" ht="22.5" x14ac:dyDescent="0.25">
      <c r="A5" s="3" t="s">
        <v>4</v>
      </c>
      <c r="B5" s="3">
        <v>2001</v>
      </c>
      <c r="C5" s="4" t="s">
        <v>61</v>
      </c>
      <c r="D5" s="4"/>
      <c r="E5" s="5" t="s">
        <v>49</v>
      </c>
      <c r="F5" s="5" t="s">
        <v>49</v>
      </c>
      <c r="G5" s="5" t="s">
        <v>62</v>
      </c>
      <c r="H5" s="5">
        <v>487035.92</v>
      </c>
      <c r="I5" s="5">
        <v>287221.71000000002</v>
      </c>
      <c r="J5" s="5">
        <v>0.41953200000000002</v>
      </c>
      <c r="K5" s="5">
        <v>20</v>
      </c>
      <c r="L5" s="4" t="s">
        <v>1375</v>
      </c>
      <c r="M5" s="21" t="s">
        <v>1542</v>
      </c>
      <c r="N5" s="21" t="s">
        <v>1553</v>
      </c>
      <c r="O5" s="21" t="s">
        <v>1270</v>
      </c>
      <c r="P5" s="21" t="s">
        <v>1270</v>
      </c>
      <c r="Q5" s="21"/>
      <c r="R5" s="20"/>
      <c r="S5" s="14" t="s">
        <v>360</v>
      </c>
      <c r="T5" s="14"/>
    </row>
    <row r="6" spans="1:20" ht="22.5" customHeight="1" x14ac:dyDescent="0.25">
      <c r="A6" s="3" t="s">
        <v>5</v>
      </c>
      <c r="B6" s="4" t="s">
        <v>1547</v>
      </c>
      <c r="C6" s="4" t="s">
        <v>63</v>
      </c>
      <c r="D6" s="4" t="s">
        <v>64</v>
      </c>
      <c r="E6" s="5" t="s">
        <v>49</v>
      </c>
      <c r="F6" s="5" t="s">
        <v>49</v>
      </c>
      <c r="G6" s="5" t="s">
        <v>72</v>
      </c>
      <c r="H6" s="5">
        <v>487593.33</v>
      </c>
      <c r="I6" s="5">
        <v>288119.28999999998</v>
      </c>
      <c r="J6" s="5">
        <v>0.612904</v>
      </c>
      <c r="K6" s="5">
        <v>33</v>
      </c>
      <c r="L6" s="4" t="s">
        <v>1547</v>
      </c>
      <c r="M6" s="4" t="s">
        <v>1547</v>
      </c>
      <c r="N6" s="21" t="s">
        <v>1553</v>
      </c>
      <c r="O6" s="21"/>
      <c r="P6" s="21"/>
      <c r="Q6" s="20"/>
      <c r="R6" s="20" t="s">
        <v>360</v>
      </c>
      <c r="S6" s="14"/>
      <c r="T6" s="14"/>
    </row>
    <row r="7" spans="1:20" ht="22.5" x14ac:dyDescent="0.25">
      <c r="A7" s="3" t="s">
        <v>6</v>
      </c>
      <c r="B7" s="3">
        <v>2020</v>
      </c>
      <c r="C7" s="4" t="s">
        <v>65</v>
      </c>
      <c r="D7" s="4"/>
      <c r="E7" s="5" t="s">
        <v>49</v>
      </c>
      <c r="F7" s="5" t="s">
        <v>49</v>
      </c>
      <c r="G7" s="5" t="s">
        <v>73</v>
      </c>
      <c r="H7" s="5">
        <v>486184.14</v>
      </c>
      <c r="I7" s="5">
        <v>287701.28999999998</v>
      </c>
      <c r="J7" s="5">
        <v>2.1105100000000001</v>
      </c>
      <c r="K7" s="5">
        <v>55</v>
      </c>
      <c r="L7" s="4" t="s">
        <v>1375</v>
      </c>
      <c r="M7" s="21" t="s">
        <v>1542</v>
      </c>
      <c r="N7" s="21" t="s">
        <v>1553</v>
      </c>
      <c r="O7" s="21"/>
      <c r="P7" s="21" t="s">
        <v>360</v>
      </c>
      <c r="Q7" s="20"/>
      <c r="R7" s="20"/>
      <c r="S7" s="14" t="s">
        <v>360</v>
      </c>
      <c r="T7" s="14" t="s">
        <v>360</v>
      </c>
    </row>
    <row r="8" spans="1:20" ht="21" x14ac:dyDescent="0.25">
      <c r="A8" s="3" t="s">
        <v>7</v>
      </c>
      <c r="B8" s="3">
        <v>2030</v>
      </c>
      <c r="C8" s="4" t="s">
        <v>66</v>
      </c>
      <c r="D8" s="4" t="s">
        <v>67</v>
      </c>
      <c r="E8" s="5" t="s">
        <v>49</v>
      </c>
      <c r="F8" s="5" t="s">
        <v>49</v>
      </c>
      <c r="G8" s="5" t="s">
        <v>74</v>
      </c>
      <c r="H8" s="5">
        <v>489243.38</v>
      </c>
      <c r="I8" s="5">
        <v>288612.34000000003</v>
      </c>
      <c r="J8" s="5">
        <v>0.80570299999999995</v>
      </c>
      <c r="K8" s="5">
        <v>53</v>
      </c>
      <c r="L8" s="4" t="s">
        <v>1375</v>
      </c>
      <c r="M8" s="21" t="s">
        <v>1543</v>
      </c>
      <c r="N8" s="21" t="s">
        <v>1553</v>
      </c>
      <c r="O8" s="21" t="s">
        <v>1270</v>
      </c>
      <c r="P8" s="21" t="s">
        <v>1270</v>
      </c>
      <c r="Q8" s="21"/>
      <c r="R8" s="20"/>
      <c r="S8" s="14" t="s">
        <v>360</v>
      </c>
      <c r="T8" s="14"/>
    </row>
    <row r="9" spans="1:20" ht="22.5" x14ac:dyDescent="0.25">
      <c r="A9" s="3" t="s">
        <v>8</v>
      </c>
      <c r="B9" s="3">
        <v>2035</v>
      </c>
      <c r="C9" s="4" t="s">
        <v>68</v>
      </c>
      <c r="D9" s="4"/>
      <c r="E9" s="5" t="s">
        <v>49</v>
      </c>
      <c r="F9" s="5" t="s">
        <v>49</v>
      </c>
      <c r="G9" s="5" t="s">
        <v>75</v>
      </c>
      <c r="H9" s="5">
        <v>486311.62</v>
      </c>
      <c r="I9" s="5">
        <v>288536.61</v>
      </c>
      <c r="J9" s="5">
        <v>3.9948100000000002</v>
      </c>
      <c r="K9" s="5">
        <v>150</v>
      </c>
      <c r="L9" s="149" t="s">
        <v>1375</v>
      </c>
      <c r="M9" s="21" t="s">
        <v>1542</v>
      </c>
      <c r="N9" s="21" t="s">
        <v>1553</v>
      </c>
      <c r="O9" s="21"/>
      <c r="P9" s="21" t="s">
        <v>360</v>
      </c>
      <c r="Q9" s="20"/>
      <c r="R9" s="20"/>
      <c r="S9" s="14" t="s">
        <v>360</v>
      </c>
      <c r="T9" s="14" t="s">
        <v>360</v>
      </c>
    </row>
    <row r="10" spans="1:20" ht="21" x14ac:dyDescent="0.25">
      <c r="A10" s="3" t="s">
        <v>9</v>
      </c>
      <c r="B10" s="3">
        <v>2037</v>
      </c>
      <c r="C10" s="4" t="s">
        <v>69</v>
      </c>
      <c r="D10" s="4"/>
      <c r="E10" s="5" t="s">
        <v>49</v>
      </c>
      <c r="F10" s="5" t="s">
        <v>49</v>
      </c>
      <c r="G10" s="5" t="s">
        <v>76</v>
      </c>
      <c r="H10" s="5">
        <v>488000.75</v>
      </c>
      <c r="I10" s="5">
        <v>288724.53000000003</v>
      </c>
      <c r="J10" s="5">
        <v>0.70128599999999996</v>
      </c>
      <c r="K10" s="5">
        <v>53</v>
      </c>
      <c r="L10" s="4" t="s">
        <v>1375</v>
      </c>
      <c r="M10" s="21" t="s">
        <v>1543</v>
      </c>
      <c r="N10" s="21" t="s">
        <v>1553</v>
      </c>
      <c r="O10" s="21" t="s">
        <v>1270</v>
      </c>
      <c r="P10" s="21" t="s">
        <v>1270</v>
      </c>
      <c r="Q10" s="21"/>
      <c r="R10" s="20"/>
      <c r="S10" s="14" t="s">
        <v>360</v>
      </c>
      <c r="T10" s="14"/>
    </row>
    <row r="11" spans="1:20" ht="22.5" x14ac:dyDescent="0.25">
      <c r="A11" s="3" t="s">
        <v>10</v>
      </c>
      <c r="B11" s="3">
        <v>2039</v>
      </c>
      <c r="C11" s="4" t="s">
        <v>70</v>
      </c>
      <c r="D11" s="4"/>
      <c r="E11" s="5" t="s">
        <v>49</v>
      </c>
      <c r="F11" s="5" t="s">
        <v>49</v>
      </c>
      <c r="G11" s="5" t="s">
        <v>77</v>
      </c>
      <c r="H11" s="5">
        <v>486108.26</v>
      </c>
      <c r="I11" s="5">
        <v>287407.74</v>
      </c>
      <c r="J11" s="5">
        <v>1.6654899999999999</v>
      </c>
      <c r="K11" s="5">
        <v>53</v>
      </c>
      <c r="L11" s="4" t="s">
        <v>1375</v>
      </c>
      <c r="M11" s="21" t="s">
        <v>1542</v>
      </c>
      <c r="N11" s="21" t="s">
        <v>1553</v>
      </c>
      <c r="O11" s="21"/>
      <c r="P11" s="21" t="s">
        <v>360</v>
      </c>
      <c r="Q11" s="20"/>
      <c r="R11" s="20"/>
      <c r="S11" s="14" t="s">
        <v>360</v>
      </c>
      <c r="T11" s="14" t="s">
        <v>360</v>
      </c>
    </row>
    <row r="12" spans="1:20" ht="21" x14ac:dyDescent="0.25">
      <c r="A12" s="3" t="s">
        <v>11</v>
      </c>
      <c r="B12" s="4" t="s">
        <v>1547</v>
      </c>
      <c r="C12" s="4" t="s">
        <v>71</v>
      </c>
      <c r="D12" s="4"/>
      <c r="E12" s="5" t="s">
        <v>49</v>
      </c>
      <c r="F12" s="5" t="s">
        <v>49</v>
      </c>
      <c r="G12" s="5" t="s">
        <v>78</v>
      </c>
      <c r="H12" s="5">
        <v>489374.37</v>
      </c>
      <c r="I12" s="5">
        <v>290154.49</v>
      </c>
      <c r="J12" s="5">
        <v>9.7194800000000008</v>
      </c>
      <c r="K12" s="5">
        <v>292</v>
      </c>
      <c r="L12" s="4" t="s">
        <v>1547</v>
      </c>
      <c r="M12" s="4" t="s">
        <v>1547</v>
      </c>
      <c r="N12" s="21" t="s">
        <v>1333</v>
      </c>
      <c r="O12" s="21"/>
      <c r="P12" s="21"/>
      <c r="Q12" s="20"/>
      <c r="R12" s="20" t="s">
        <v>360</v>
      </c>
      <c r="S12" s="14"/>
      <c r="T12" s="14"/>
    </row>
    <row r="13" spans="1:20" ht="78.75" x14ac:dyDescent="0.25">
      <c r="A13" s="6" t="s">
        <v>12</v>
      </c>
      <c r="B13" s="6">
        <v>705</v>
      </c>
      <c r="C13" s="4" t="s">
        <v>79</v>
      </c>
      <c r="D13" s="4" t="s">
        <v>80</v>
      </c>
      <c r="E13" s="5" t="s">
        <v>81</v>
      </c>
      <c r="F13" s="5" t="s">
        <v>81</v>
      </c>
      <c r="G13" s="5" t="s">
        <v>84</v>
      </c>
      <c r="H13" s="5">
        <v>487396.51</v>
      </c>
      <c r="I13" s="5">
        <v>280288.78000000003</v>
      </c>
      <c r="J13" s="5">
        <v>0.42795100000000003</v>
      </c>
      <c r="K13" s="5">
        <v>19</v>
      </c>
      <c r="L13" s="4" t="s">
        <v>1375</v>
      </c>
      <c r="M13" s="21" t="s">
        <v>1542</v>
      </c>
      <c r="N13" s="21" t="s">
        <v>1551</v>
      </c>
      <c r="O13" s="21" t="s">
        <v>1270</v>
      </c>
      <c r="P13" s="21" t="s">
        <v>1270</v>
      </c>
      <c r="Q13" s="21"/>
      <c r="R13" s="20"/>
      <c r="S13" s="14" t="s">
        <v>360</v>
      </c>
      <c r="T13" s="14"/>
    </row>
    <row r="14" spans="1:20" ht="78.75" x14ac:dyDescent="0.25">
      <c r="A14" s="6" t="s">
        <v>13</v>
      </c>
      <c r="B14" s="6">
        <v>732</v>
      </c>
      <c r="C14" s="4" t="s">
        <v>82</v>
      </c>
      <c r="D14" s="4" t="s">
        <v>83</v>
      </c>
      <c r="E14" s="5" t="s">
        <v>81</v>
      </c>
      <c r="F14" s="5" t="s">
        <v>81</v>
      </c>
      <c r="G14" s="5" t="s">
        <v>85</v>
      </c>
      <c r="H14" s="5">
        <v>486593.37</v>
      </c>
      <c r="I14" s="5">
        <v>279982.45</v>
      </c>
      <c r="J14" s="5">
        <v>1.6230199999999999</v>
      </c>
      <c r="K14" s="5">
        <v>88</v>
      </c>
      <c r="L14" s="4" t="s">
        <v>1375</v>
      </c>
      <c r="M14" s="21" t="s">
        <v>1542</v>
      </c>
      <c r="N14" s="173" t="s">
        <v>1551</v>
      </c>
      <c r="O14" s="21" t="s">
        <v>1270</v>
      </c>
      <c r="P14" s="21" t="s">
        <v>1270</v>
      </c>
      <c r="Q14" s="21"/>
      <c r="R14" s="20"/>
      <c r="S14" s="14" t="s">
        <v>360</v>
      </c>
      <c r="T14" s="14"/>
    </row>
    <row r="15" spans="1:20" ht="22.5" x14ac:dyDescent="0.25">
      <c r="A15" s="6" t="s">
        <v>14</v>
      </c>
      <c r="B15" s="6">
        <v>1027</v>
      </c>
      <c r="C15" s="4" t="s">
        <v>86</v>
      </c>
      <c r="D15" s="4" t="s">
        <v>87</v>
      </c>
      <c r="E15" s="5" t="s">
        <v>88</v>
      </c>
      <c r="F15" s="5" t="s">
        <v>81</v>
      </c>
      <c r="G15" s="5" t="s">
        <v>89</v>
      </c>
      <c r="H15" s="5">
        <v>481629.76</v>
      </c>
      <c r="I15" s="5">
        <v>281514.83</v>
      </c>
      <c r="J15" s="5">
        <v>1.6044499999999999</v>
      </c>
      <c r="K15" s="5">
        <v>87</v>
      </c>
      <c r="L15" s="149"/>
      <c r="M15" s="21" t="s">
        <v>1543</v>
      </c>
      <c r="N15" s="21" t="s">
        <v>1553</v>
      </c>
      <c r="O15" s="21"/>
      <c r="P15" s="21" t="s">
        <v>360</v>
      </c>
      <c r="Q15" s="20"/>
      <c r="R15" s="20"/>
      <c r="S15" s="14" t="s">
        <v>360</v>
      </c>
      <c r="T15" s="14" t="s">
        <v>360</v>
      </c>
    </row>
    <row r="16" spans="1:20" ht="21" x14ac:dyDescent="0.25">
      <c r="A16" s="6" t="s">
        <v>15</v>
      </c>
      <c r="B16" s="4" t="s">
        <v>1547</v>
      </c>
      <c r="C16" s="4" t="s">
        <v>90</v>
      </c>
      <c r="D16" s="4" t="s">
        <v>91</v>
      </c>
      <c r="E16" s="5" t="s">
        <v>92</v>
      </c>
      <c r="F16" s="5" t="s">
        <v>81</v>
      </c>
      <c r="G16" s="5" t="s">
        <v>93</v>
      </c>
      <c r="H16" s="5">
        <v>480442.17</v>
      </c>
      <c r="I16" s="5">
        <v>288146.62</v>
      </c>
      <c r="J16" s="5">
        <v>1.6927700000000001</v>
      </c>
      <c r="K16" s="5">
        <v>41</v>
      </c>
      <c r="L16" s="4" t="s">
        <v>1547</v>
      </c>
      <c r="M16" s="4" t="s">
        <v>1547</v>
      </c>
      <c r="N16" s="21" t="s">
        <v>1333</v>
      </c>
      <c r="O16" s="21"/>
      <c r="P16" s="21" t="s">
        <v>1270</v>
      </c>
      <c r="Q16" s="21"/>
      <c r="R16" s="20" t="s">
        <v>1270</v>
      </c>
      <c r="S16" s="14"/>
      <c r="T16" s="14"/>
    </row>
    <row r="17" spans="1:20" ht="21" x14ac:dyDescent="0.25">
      <c r="A17" s="6" t="s">
        <v>16</v>
      </c>
      <c r="B17" s="6">
        <v>1165</v>
      </c>
      <c r="C17" s="4" t="s">
        <v>1535</v>
      </c>
      <c r="D17" s="4" t="s">
        <v>95</v>
      </c>
      <c r="E17" s="5" t="s">
        <v>96</v>
      </c>
      <c r="F17" s="5" t="s">
        <v>81</v>
      </c>
      <c r="G17" s="5" t="s">
        <v>97</v>
      </c>
      <c r="H17" s="5">
        <v>481326.27</v>
      </c>
      <c r="I17" s="5">
        <v>282839.21999999997</v>
      </c>
      <c r="J17" s="5">
        <v>3.4181400000000002</v>
      </c>
      <c r="K17" s="5">
        <v>128</v>
      </c>
      <c r="L17" s="4" t="s">
        <v>1375</v>
      </c>
      <c r="M17" s="21" t="s">
        <v>1543</v>
      </c>
      <c r="N17" s="21" t="s">
        <v>1553</v>
      </c>
      <c r="O17" s="21" t="s">
        <v>1270</v>
      </c>
      <c r="P17" s="21" t="s">
        <v>1270</v>
      </c>
      <c r="Q17" s="21"/>
      <c r="R17" s="20"/>
      <c r="S17" s="14" t="s">
        <v>360</v>
      </c>
      <c r="T17" s="14"/>
    </row>
    <row r="18" spans="1:20" ht="21" x14ac:dyDescent="0.25">
      <c r="A18" s="6" t="s">
        <v>17</v>
      </c>
      <c r="B18" s="6">
        <v>2185</v>
      </c>
      <c r="C18" s="4" t="s">
        <v>1536</v>
      </c>
      <c r="D18" s="4"/>
      <c r="E18" s="5" t="s">
        <v>99</v>
      </c>
      <c r="F18" s="5" t="s">
        <v>81</v>
      </c>
      <c r="G18" s="5" t="s">
        <v>100</v>
      </c>
      <c r="H18" s="5">
        <v>489519.82</v>
      </c>
      <c r="I18" s="5">
        <v>273939.83</v>
      </c>
      <c r="J18" s="5">
        <v>1.1938899999999999</v>
      </c>
      <c r="K18" s="5">
        <v>100</v>
      </c>
      <c r="L18" s="149"/>
      <c r="M18" s="21" t="s">
        <v>1543</v>
      </c>
      <c r="N18" s="21" t="s">
        <v>1553</v>
      </c>
      <c r="O18" s="21"/>
      <c r="P18" s="21" t="s">
        <v>360</v>
      </c>
      <c r="Q18" s="20"/>
      <c r="R18" s="20"/>
      <c r="S18" s="14" t="s">
        <v>360</v>
      </c>
      <c r="T18" s="14" t="s">
        <v>360</v>
      </c>
    </row>
    <row r="19" spans="1:20" ht="22.5" x14ac:dyDescent="0.25">
      <c r="A19" s="7" t="s">
        <v>18</v>
      </c>
      <c r="B19" s="8" t="s">
        <v>1545</v>
      </c>
      <c r="C19" s="8" t="s">
        <v>101</v>
      </c>
      <c r="D19" s="8" t="s">
        <v>102</v>
      </c>
      <c r="E19" s="9" t="s">
        <v>88</v>
      </c>
      <c r="F19" s="5" t="s">
        <v>81</v>
      </c>
      <c r="G19" s="9" t="s">
        <v>104</v>
      </c>
      <c r="H19" s="9">
        <v>481657.55</v>
      </c>
      <c r="I19" s="9">
        <v>281572.78999999998</v>
      </c>
      <c r="J19" s="9">
        <v>0.39340000000000003</v>
      </c>
      <c r="K19" s="9"/>
      <c r="L19" s="4" t="s">
        <v>1375</v>
      </c>
      <c r="M19" s="21" t="s">
        <v>1543</v>
      </c>
      <c r="N19" s="21" t="s">
        <v>1553</v>
      </c>
      <c r="O19" s="21" t="s">
        <v>1270</v>
      </c>
      <c r="P19" s="21" t="s">
        <v>1270</v>
      </c>
      <c r="Q19" s="21"/>
      <c r="R19" s="20"/>
      <c r="S19" s="14" t="s">
        <v>360</v>
      </c>
      <c r="T19" s="14"/>
    </row>
    <row r="20" spans="1:20" ht="22.5" x14ac:dyDescent="0.25">
      <c r="A20" s="7" t="s">
        <v>19</v>
      </c>
      <c r="B20" s="139" t="s">
        <v>1546</v>
      </c>
      <c r="C20" s="139" t="s">
        <v>1278</v>
      </c>
      <c r="D20" s="20" t="s">
        <v>1279</v>
      </c>
      <c r="E20" s="11" t="s">
        <v>81</v>
      </c>
      <c r="F20" s="5" t="s">
        <v>81</v>
      </c>
      <c r="G20" s="11" t="s">
        <v>105</v>
      </c>
      <c r="H20" s="11">
        <v>486346.69</v>
      </c>
      <c r="I20" s="11">
        <v>278328.44</v>
      </c>
      <c r="J20" s="11">
        <v>0.35975200000000002</v>
      </c>
      <c r="K20" s="11"/>
      <c r="L20" s="4" t="s">
        <v>1375</v>
      </c>
      <c r="M20" s="21" t="s">
        <v>1542</v>
      </c>
      <c r="N20" s="21" t="s">
        <v>1553</v>
      </c>
      <c r="O20" s="21"/>
      <c r="P20" s="21" t="s">
        <v>360</v>
      </c>
      <c r="Q20" s="20"/>
      <c r="R20" s="20"/>
      <c r="S20" s="14" t="s">
        <v>360</v>
      </c>
      <c r="T20" s="14" t="s">
        <v>360</v>
      </c>
    </row>
    <row r="21" spans="1:20" ht="22.5" x14ac:dyDescent="0.25">
      <c r="A21" s="7" t="s">
        <v>20</v>
      </c>
      <c r="B21" s="139" t="s">
        <v>1546</v>
      </c>
      <c r="C21" s="139" t="s">
        <v>1276</v>
      </c>
      <c r="D21" s="20" t="s">
        <v>1277</v>
      </c>
      <c r="E21" s="11" t="s">
        <v>81</v>
      </c>
      <c r="F21" s="5" t="s">
        <v>81</v>
      </c>
      <c r="G21" s="11" t="s">
        <v>108</v>
      </c>
      <c r="H21" s="11">
        <v>486299.13</v>
      </c>
      <c r="I21" s="11">
        <v>278720.7</v>
      </c>
      <c r="J21" s="11">
        <v>1.3367899999999999</v>
      </c>
      <c r="K21" s="11"/>
      <c r="L21" s="4" t="s">
        <v>1375</v>
      </c>
      <c r="M21" s="21" t="s">
        <v>1542</v>
      </c>
      <c r="N21" s="21" t="s">
        <v>1553</v>
      </c>
      <c r="O21" s="21"/>
      <c r="P21" s="21" t="s">
        <v>360</v>
      </c>
      <c r="Q21" s="20"/>
      <c r="R21" s="20"/>
      <c r="S21" s="14" t="s">
        <v>360</v>
      </c>
      <c r="T21" s="14" t="s">
        <v>360</v>
      </c>
    </row>
    <row r="22" spans="1:20" ht="22.5" x14ac:dyDescent="0.25">
      <c r="A22" s="7" t="s">
        <v>21</v>
      </c>
      <c r="B22" s="7">
        <v>873</v>
      </c>
      <c r="C22" s="10" t="s">
        <v>106</v>
      </c>
      <c r="D22" s="10" t="s">
        <v>83</v>
      </c>
      <c r="E22" s="10" t="s">
        <v>81</v>
      </c>
      <c r="F22" s="5" t="s">
        <v>81</v>
      </c>
      <c r="G22" s="10" t="s">
        <v>109</v>
      </c>
      <c r="H22" s="10">
        <v>486328.68</v>
      </c>
      <c r="I22" s="10">
        <v>280418.86</v>
      </c>
      <c r="J22" s="10">
        <v>0.44078000000000001</v>
      </c>
      <c r="K22" s="10"/>
      <c r="L22" s="4" t="s">
        <v>1375</v>
      </c>
      <c r="M22" s="21" t="s">
        <v>1542</v>
      </c>
      <c r="N22" s="21" t="s">
        <v>1553</v>
      </c>
      <c r="O22" s="21" t="s">
        <v>1270</v>
      </c>
      <c r="P22" s="21" t="s">
        <v>1270</v>
      </c>
      <c r="Q22" s="21"/>
      <c r="R22" s="20"/>
      <c r="S22" s="14" t="s">
        <v>360</v>
      </c>
      <c r="T22" s="14"/>
    </row>
    <row r="23" spans="1:20" ht="22.5" x14ac:dyDescent="0.25">
      <c r="A23" s="7" t="s">
        <v>22</v>
      </c>
      <c r="B23" s="139" t="s">
        <v>1546</v>
      </c>
      <c r="C23" s="139" t="s">
        <v>1537</v>
      </c>
      <c r="D23" s="20" t="s">
        <v>138</v>
      </c>
      <c r="E23" s="11" t="s">
        <v>81</v>
      </c>
      <c r="F23" s="5" t="s">
        <v>81</v>
      </c>
      <c r="G23" s="11" t="s">
        <v>110</v>
      </c>
      <c r="H23" s="11">
        <v>486520.71</v>
      </c>
      <c r="I23" s="11">
        <v>278325.53999999998</v>
      </c>
      <c r="J23" s="11">
        <v>0.52382700000000004</v>
      </c>
      <c r="K23" s="11"/>
      <c r="L23" s="4" t="s">
        <v>1375</v>
      </c>
      <c r="M23" s="21" t="s">
        <v>1542</v>
      </c>
      <c r="N23" s="21" t="s">
        <v>1553</v>
      </c>
      <c r="O23" s="21"/>
      <c r="P23" s="21" t="s">
        <v>360</v>
      </c>
      <c r="Q23" s="20"/>
      <c r="R23" s="20"/>
      <c r="S23" s="14" t="s">
        <v>360</v>
      </c>
      <c r="T23" s="14" t="s">
        <v>360</v>
      </c>
    </row>
    <row r="24" spans="1:20" ht="21" x14ac:dyDescent="0.25">
      <c r="A24" s="7" t="s">
        <v>23</v>
      </c>
      <c r="B24" s="6">
        <v>474</v>
      </c>
      <c r="C24" s="8" t="s">
        <v>111</v>
      </c>
      <c r="D24" s="8" t="s">
        <v>112</v>
      </c>
      <c r="E24" s="11" t="s">
        <v>113</v>
      </c>
      <c r="F24" s="5" t="s">
        <v>181</v>
      </c>
      <c r="G24" s="11" t="s">
        <v>114</v>
      </c>
      <c r="H24" s="11">
        <v>499603.02</v>
      </c>
      <c r="I24" s="11">
        <v>278432.45</v>
      </c>
      <c r="J24" s="11">
        <v>0.251448</v>
      </c>
      <c r="K24" s="11">
        <v>4</v>
      </c>
      <c r="L24" s="4" t="s">
        <v>1375</v>
      </c>
      <c r="M24" s="21" t="s">
        <v>1543</v>
      </c>
      <c r="N24" s="21" t="s">
        <v>1553</v>
      </c>
      <c r="O24" s="21" t="s">
        <v>1270</v>
      </c>
      <c r="P24" s="21" t="s">
        <v>1270</v>
      </c>
      <c r="Q24" s="21"/>
      <c r="R24" s="20"/>
      <c r="S24" s="14" t="s">
        <v>360</v>
      </c>
      <c r="T24" s="14"/>
    </row>
    <row r="25" spans="1:20" ht="21" x14ac:dyDescent="0.25">
      <c r="A25" s="7" t="s">
        <v>24</v>
      </c>
      <c r="B25" s="4" t="s">
        <v>1547</v>
      </c>
      <c r="C25" s="8" t="s">
        <v>115</v>
      </c>
      <c r="D25" s="8" t="s">
        <v>116</v>
      </c>
      <c r="E25" s="11" t="s">
        <v>117</v>
      </c>
      <c r="F25" s="5" t="s">
        <v>181</v>
      </c>
      <c r="G25" s="11" t="s">
        <v>118</v>
      </c>
      <c r="H25" s="11">
        <v>494196.16</v>
      </c>
      <c r="I25" s="11">
        <v>270375.58</v>
      </c>
      <c r="J25" s="11">
        <v>0.47878599999999999</v>
      </c>
      <c r="K25" s="11">
        <v>26</v>
      </c>
      <c r="L25" s="4" t="s">
        <v>1547</v>
      </c>
      <c r="M25" s="4" t="s">
        <v>1547</v>
      </c>
      <c r="N25" s="21" t="s">
        <v>1333</v>
      </c>
      <c r="O25" s="21"/>
      <c r="P25" s="21"/>
      <c r="Q25" s="20"/>
      <c r="R25" s="20" t="s">
        <v>360</v>
      </c>
      <c r="S25" s="14"/>
      <c r="T25" s="14"/>
    </row>
    <row r="26" spans="1:20" ht="22.5" x14ac:dyDescent="0.25">
      <c r="A26" s="7" t="s">
        <v>25</v>
      </c>
      <c r="B26" s="8">
        <v>533</v>
      </c>
      <c r="C26" s="8" t="s">
        <v>119</v>
      </c>
      <c r="D26" s="8" t="s">
        <v>120</v>
      </c>
      <c r="E26" s="11" t="s">
        <v>117</v>
      </c>
      <c r="F26" s="5" t="s">
        <v>181</v>
      </c>
      <c r="G26" s="11" t="s">
        <v>121</v>
      </c>
      <c r="H26" s="11">
        <v>494797.52</v>
      </c>
      <c r="I26" s="11">
        <v>270705.51</v>
      </c>
      <c r="J26" s="11">
        <v>0.52088599999999996</v>
      </c>
      <c r="K26" s="11">
        <v>25</v>
      </c>
      <c r="L26" s="4"/>
      <c r="M26" s="21" t="s">
        <v>1543</v>
      </c>
      <c r="N26" s="29" t="s">
        <v>1333</v>
      </c>
      <c r="O26" s="21"/>
      <c r="P26" s="21" t="s">
        <v>360</v>
      </c>
      <c r="Q26" s="20"/>
      <c r="R26" s="20"/>
      <c r="S26" s="14" t="s">
        <v>360</v>
      </c>
      <c r="T26" s="14" t="s">
        <v>360</v>
      </c>
    </row>
    <row r="27" spans="1:20" ht="22.5" x14ac:dyDescent="0.25">
      <c r="A27" s="7" t="s">
        <v>26</v>
      </c>
      <c r="B27" s="8">
        <v>566</v>
      </c>
      <c r="C27" s="8" t="s">
        <v>122</v>
      </c>
      <c r="D27" s="8" t="s">
        <v>123</v>
      </c>
      <c r="E27" s="11" t="s">
        <v>117</v>
      </c>
      <c r="F27" s="5" t="s">
        <v>181</v>
      </c>
      <c r="G27" s="11" t="s">
        <v>124</v>
      </c>
      <c r="H27" s="11">
        <v>493862.44</v>
      </c>
      <c r="I27" s="11">
        <v>270306.44</v>
      </c>
      <c r="J27" s="11">
        <v>8.8405100000000001</v>
      </c>
      <c r="K27" s="11">
        <v>258</v>
      </c>
      <c r="L27" s="4" t="s">
        <v>1375</v>
      </c>
      <c r="M27" s="21" t="s">
        <v>1542</v>
      </c>
      <c r="N27" s="21" t="s">
        <v>1553</v>
      </c>
      <c r="O27" s="21"/>
      <c r="P27" s="21" t="s">
        <v>360</v>
      </c>
      <c r="Q27" s="20"/>
      <c r="R27" s="20"/>
      <c r="S27" s="14" t="s">
        <v>360</v>
      </c>
      <c r="T27" s="14" t="s">
        <v>360</v>
      </c>
    </row>
    <row r="28" spans="1:20" ht="33.75" x14ac:dyDescent="0.25">
      <c r="A28" s="7" t="s">
        <v>27</v>
      </c>
      <c r="B28" s="139" t="s">
        <v>1546</v>
      </c>
      <c r="C28" s="12">
        <v>77</v>
      </c>
      <c r="D28" s="8" t="s">
        <v>125</v>
      </c>
      <c r="E28" s="11" t="s">
        <v>126</v>
      </c>
      <c r="F28" s="5" t="s">
        <v>181</v>
      </c>
      <c r="G28" s="11" t="s">
        <v>127</v>
      </c>
      <c r="H28" s="11">
        <v>496307.57</v>
      </c>
      <c r="I28" s="11">
        <v>268899.7</v>
      </c>
      <c r="J28" s="11">
        <v>0.28983300000000001</v>
      </c>
      <c r="K28" s="11">
        <v>24</v>
      </c>
      <c r="L28" s="4"/>
      <c r="M28" s="21" t="s">
        <v>1550</v>
      </c>
      <c r="N28" s="21" t="s">
        <v>1553</v>
      </c>
      <c r="O28" s="21"/>
      <c r="P28" s="21" t="s">
        <v>360</v>
      </c>
      <c r="Q28" s="21" t="s">
        <v>1371</v>
      </c>
      <c r="R28" s="20" t="s">
        <v>360</v>
      </c>
      <c r="S28" s="14" t="s">
        <v>360</v>
      </c>
      <c r="T28" s="14" t="s">
        <v>360</v>
      </c>
    </row>
    <row r="29" spans="1:20" ht="22.5" x14ac:dyDescent="0.25">
      <c r="A29" s="7" t="s">
        <v>28</v>
      </c>
      <c r="B29" s="139" t="s">
        <v>1548</v>
      </c>
      <c r="C29" s="8" t="s">
        <v>128</v>
      </c>
      <c r="D29" s="8" t="s">
        <v>120</v>
      </c>
      <c r="E29" s="11" t="s">
        <v>129</v>
      </c>
      <c r="F29" s="5" t="s">
        <v>181</v>
      </c>
      <c r="G29" s="11" t="s">
        <v>130</v>
      </c>
      <c r="H29" s="11">
        <v>506214.07</v>
      </c>
      <c r="I29" s="11">
        <v>296308.36</v>
      </c>
      <c r="J29" s="11">
        <v>0.30342200000000003</v>
      </c>
      <c r="K29" s="11">
        <v>11</v>
      </c>
      <c r="L29" s="4"/>
      <c r="M29" s="21" t="s">
        <v>1550</v>
      </c>
      <c r="N29" s="21" t="s">
        <v>1553</v>
      </c>
      <c r="O29" s="21"/>
      <c r="P29" s="21" t="s">
        <v>360</v>
      </c>
      <c r="Q29" s="20"/>
      <c r="R29" s="20"/>
      <c r="S29" s="14" t="s">
        <v>360</v>
      </c>
      <c r="T29" s="14" t="s">
        <v>360</v>
      </c>
    </row>
    <row r="30" spans="1:20" ht="45" x14ac:dyDescent="0.25">
      <c r="A30" s="7" t="s">
        <v>29</v>
      </c>
      <c r="B30" s="4" t="s">
        <v>1547</v>
      </c>
      <c r="C30" s="13">
        <v>21</v>
      </c>
      <c r="D30" s="8" t="s">
        <v>131</v>
      </c>
      <c r="E30" s="11" t="s">
        <v>132</v>
      </c>
      <c r="F30" s="5" t="s">
        <v>181</v>
      </c>
      <c r="G30" s="11" t="s">
        <v>133</v>
      </c>
      <c r="H30" s="11">
        <v>498355.3</v>
      </c>
      <c r="I30" s="11">
        <v>275255.33</v>
      </c>
      <c r="J30" s="11">
        <v>0.31092500000000001</v>
      </c>
      <c r="K30" s="11">
        <v>11</v>
      </c>
      <c r="L30" s="4" t="s">
        <v>1331</v>
      </c>
      <c r="M30" s="4" t="s">
        <v>1547</v>
      </c>
      <c r="N30" s="21" t="s">
        <v>1333</v>
      </c>
      <c r="O30" s="21"/>
      <c r="P30" s="21" t="s">
        <v>1270</v>
      </c>
      <c r="Q30" s="21" t="s">
        <v>1370</v>
      </c>
      <c r="R30" s="20" t="s">
        <v>360</v>
      </c>
      <c r="S30" s="14"/>
      <c r="T30" s="14"/>
    </row>
    <row r="31" spans="1:20" ht="21" x14ac:dyDescent="0.25">
      <c r="A31" s="7" t="s">
        <v>30</v>
      </c>
      <c r="B31" s="8" t="s">
        <v>1546</v>
      </c>
      <c r="C31" s="8" t="s">
        <v>134</v>
      </c>
      <c r="D31" s="8" t="s">
        <v>135</v>
      </c>
      <c r="E31" s="11" t="s">
        <v>136</v>
      </c>
      <c r="F31" s="5" t="s">
        <v>181</v>
      </c>
      <c r="G31" s="11" t="s">
        <v>141</v>
      </c>
      <c r="H31" s="11">
        <v>495068.93</v>
      </c>
      <c r="I31" s="11">
        <v>267111.33</v>
      </c>
      <c r="J31" s="11">
        <v>0.29413099999999998</v>
      </c>
      <c r="K31" s="11">
        <v>21</v>
      </c>
      <c r="L31" s="30" t="s">
        <v>1375</v>
      </c>
      <c r="M31" s="171"/>
      <c r="N31" s="172" t="s">
        <v>1333</v>
      </c>
      <c r="O31" s="21" t="s">
        <v>1270</v>
      </c>
      <c r="P31" s="21" t="s">
        <v>1270</v>
      </c>
      <c r="Q31" s="21"/>
      <c r="R31" s="20"/>
      <c r="S31" s="14" t="s">
        <v>360</v>
      </c>
      <c r="T31" s="14"/>
    </row>
    <row r="32" spans="1:20" ht="21" x14ac:dyDescent="0.25">
      <c r="A32" s="7" t="s">
        <v>31</v>
      </c>
      <c r="B32" s="139" t="s">
        <v>1546</v>
      </c>
      <c r="C32" s="8" t="s">
        <v>137</v>
      </c>
      <c r="D32" s="8" t="s">
        <v>138</v>
      </c>
      <c r="E32" s="11" t="s">
        <v>136</v>
      </c>
      <c r="F32" s="5" t="s">
        <v>181</v>
      </c>
      <c r="G32" s="11" t="s">
        <v>142</v>
      </c>
      <c r="H32" s="11">
        <v>495591.94</v>
      </c>
      <c r="I32" s="11">
        <v>267572.40000000002</v>
      </c>
      <c r="J32" s="11">
        <v>0.38409500000000002</v>
      </c>
      <c r="K32" s="11">
        <v>5</v>
      </c>
      <c r="L32" s="30"/>
      <c r="M32" s="171"/>
      <c r="N32" s="21" t="s">
        <v>1553</v>
      </c>
      <c r="O32" s="21"/>
      <c r="P32" s="21" t="s">
        <v>360</v>
      </c>
      <c r="Q32" s="20"/>
      <c r="R32" s="20"/>
      <c r="S32" s="14" t="s">
        <v>360</v>
      </c>
      <c r="T32" s="14" t="s">
        <v>360</v>
      </c>
    </row>
    <row r="33" spans="1:20" ht="21" x14ac:dyDescent="0.25">
      <c r="A33" s="7" t="s">
        <v>32</v>
      </c>
      <c r="B33" s="8">
        <v>542</v>
      </c>
      <c r="C33" s="8" t="s">
        <v>139</v>
      </c>
      <c r="D33" s="8" t="s">
        <v>140</v>
      </c>
      <c r="E33" s="11" t="s">
        <v>136</v>
      </c>
      <c r="F33" s="5" t="s">
        <v>181</v>
      </c>
      <c r="G33" s="11" t="s">
        <v>143</v>
      </c>
      <c r="H33" s="11">
        <v>496208.16</v>
      </c>
      <c r="I33" s="11">
        <v>267072.71999999997</v>
      </c>
      <c r="J33" s="11">
        <v>0.73693699999999995</v>
      </c>
      <c r="K33" s="11">
        <v>40</v>
      </c>
      <c r="L33" s="4"/>
      <c r="M33" s="21" t="s">
        <v>1543</v>
      </c>
      <c r="N33" s="21" t="s">
        <v>1553</v>
      </c>
      <c r="O33" s="21"/>
      <c r="P33" s="21" t="s">
        <v>360</v>
      </c>
      <c r="Q33" s="20"/>
      <c r="R33" s="20"/>
      <c r="S33" s="14" t="s">
        <v>360</v>
      </c>
      <c r="T33" s="14" t="s">
        <v>360</v>
      </c>
    </row>
    <row r="34" spans="1:20" ht="21" x14ac:dyDescent="0.25">
      <c r="A34" s="7" t="s">
        <v>33</v>
      </c>
      <c r="B34" s="4" t="s">
        <v>1547</v>
      </c>
      <c r="C34" s="8" t="s">
        <v>144</v>
      </c>
      <c r="D34" s="8" t="s">
        <v>145</v>
      </c>
      <c r="E34" s="11" t="s">
        <v>146</v>
      </c>
      <c r="F34" s="5" t="s">
        <v>150</v>
      </c>
      <c r="G34" s="11" t="s">
        <v>147</v>
      </c>
      <c r="H34" s="11">
        <v>490694.17</v>
      </c>
      <c r="I34" s="11">
        <v>262895.2</v>
      </c>
      <c r="J34" s="11">
        <v>1.7342299999999999</v>
      </c>
      <c r="K34" s="11">
        <v>55</v>
      </c>
      <c r="L34" s="4" t="s">
        <v>1547</v>
      </c>
      <c r="M34" s="4" t="s">
        <v>1547</v>
      </c>
      <c r="N34" s="21" t="s">
        <v>1333</v>
      </c>
      <c r="O34" s="21"/>
      <c r="P34" s="21"/>
      <c r="Q34" s="20"/>
      <c r="R34" s="20" t="s">
        <v>360</v>
      </c>
      <c r="S34" s="14"/>
      <c r="T34" s="14"/>
    </row>
    <row r="35" spans="1:20" ht="78.75" x14ac:dyDescent="0.25">
      <c r="A35" s="7" t="s">
        <v>34</v>
      </c>
      <c r="B35" s="8">
        <v>873</v>
      </c>
      <c r="C35" s="8" t="s">
        <v>148</v>
      </c>
      <c r="D35" s="8" t="s">
        <v>149</v>
      </c>
      <c r="E35" s="11" t="s">
        <v>150</v>
      </c>
      <c r="F35" s="5" t="s">
        <v>150</v>
      </c>
      <c r="G35" s="11" t="s">
        <v>151</v>
      </c>
      <c r="H35" s="11">
        <v>488794.33</v>
      </c>
      <c r="I35" s="11">
        <v>267310.05</v>
      </c>
      <c r="J35" s="11">
        <v>0.73684400000000005</v>
      </c>
      <c r="K35" s="11">
        <v>46</v>
      </c>
      <c r="L35" s="4" t="s">
        <v>1375</v>
      </c>
      <c r="M35" s="21" t="s">
        <v>1542</v>
      </c>
      <c r="N35" s="173" t="s">
        <v>1551</v>
      </c>
      <c r="O35" s="21" t="s">
        <v>1270</v>
      </c>
      <c r="P35" s="21" t="s">
        <v>1270</v>
      </c>
      <c r="Q35" s="21"/>
      <c r="R35" s="20"/>
      <c r="S35" s="14" t="s">
        <v>360</v>
      </c>
      <c r="T35" s="14"/>
    </row>
    <row r="36" spans="1:20" ht="78.75" x14ac:dyDescent="0.25">
      <c r="A36" s="7" t="s">
        <v>35</v>
      </c>
      <c r="B36" s="7">
        <v>881</v>
      </c>
      <c r="C36" s="8" t="s">
        <v>152</v>
      </c>
      <c r="D36" s="8" t="s">
        <v>153</v>
      </c>
      <c r="E36" s="11" t="s">
        <v>150</v>
      </c>
      <c r="F36" s="5" t="s">
        <v>150</v>
      </c>
      <c r="G36" s="11" t="s">
        <v>154</v>
      </c>
      <c r="H36" s="11">
        <v>488274.32</v>
      </c>
      <c r="I36" s="11">
        <v>266723.45</v>
      </c>
      <c r="J36" s="11">
        <v>0.375162</v>
      </c>
      <c r="K36" s="11">
        <v>19</v>
      </c>
      <c r="L36" s="4" t="s">
        <v>1375</v>
      </c>
      <c r="M36" s="21" t="s">
        <v>1542</v>
      </c>
      <c r="N36" s="173" t="s">
        <v>1551</v>
      </c>
      <c r="O36" s="21" t="s">
        <v>1270</v>
      </c>
      <c r="P36" s="21" t="s">
        <v>1270</v>
      </c>
      <c r="Q36" s="21"/>
      <c r="R36" s="20"/>
      <c r="S36" s="14" t="s">
        <v>360</v>
      </c>
      <c r="T36" s="14"/>
    </row>
    <row r="37" spans="1:20" ht="78.75" x14ac:dyDescent="0.25">
      <c r="A37" s="7" t="s">
        <v>36</v>
      </c>
      <c r="B37" s="7">
        <v>893</v>
      </c>
      <c r="C37" s="8" t="s">
        <v>155</v>
      </c>
      <c r="D37" s="8" t="s">
        <v>156</v>
      </c>
      <c r="E37" s="11" t="s">
        <v>150</v>
      </c>
      <c r="F37" s="5" t="s">
        <v>150</v>
      </c>
      <c r="G37" s="11" t="s">
        <v>157</v>
      </c>
      <c r="H37" s="11">
        <v>488406.05</v>
      </c>
      <c r="I37" s="11">
        <v>267919.84999999998</v>
      </c>
      <c r="J37" s="11">
        <v>0.54935400000000001</v>
      </c>
      <c r="K37" s="11">
        <v>31</v>
      </c>
      <c r="L37" s="4" t="s">
        <v>1375</v>
      </c>
      <c r="M37" s="21" t="s">
        <v>1542</v>
      </c>
      <c r="N37" s="29" t="s">
        <v>1540</v>
      </c>
      <c r="O37" s="21" t="s">
        <v>1270</v>
      </c>
      <c r="P37" s="21" t="s">
        <v>1270</v>
      </c>
      <c r="Q37" s="21"/>
      <c r="R37" s="20"/>
      <c r="S37" s="14" t="s">
        <v>360</v>
      </c>
      <c r="T37" s="14"/>
    </row>
    <row r="38" spans="1:20" ht="22.5" x14ac:dyDescent="0.25">
      <c r="A38" s="7" t="s">
        <v>37</v>
      </c>
      <c r="B38" s="7">
        <v>898</v>
      </c>
      <c r="C38" s="8" t="s">
        <v>158</v>
      </c>
      <c r="D38" s="8" t="s">
        <v>159</v>
      </c>
      <c r="E38" s="11" t="s">
        <v>150</v>
      </c>
      <c r="F38" s="5" t="s">
        <v>150</v>
      </c>
      <c r="G38" s="11" t="s">
        <v>162</v>
      </c>
      <c r="H38" s="11">
        <v>489738.89</v>
      </c>
      <c r="I38" s="11">
        <v>268548.96999999997</v>
      </c>
      <c r="J38" s="11">
        <v>1.13853</v>
      </c>
      <c r="K38" s="11">
        <v>72</v>
      </c>
      <c r="L38" s="4" t="s">
        <v>1375</v>
      </c>
      <c r="M38" s="21" t="s">
        <v>1542</v>
      </c>
      <c r="N38" s="21" t="s">
        <v>1553</v>
      </c>
      <c r="O38" s="21"/>
      <c r="P38" s="21" t="s">
        <v>360</v>
      </c>
      <c r="Q38" s="20"/>
      <c r="R38" s="20"/>
      <c r="S38" s="14" t="s">
        <v>360</v>
      </c>
      <c r="T38" s="14" t="s">
        <v>360</v>
      </c>
    </row>
    <row r="39" spans="1:20" ht="21" x14ac:dyDescent="0.25">
      <c r="A39" s="7" t="s">
        <v>38</v>
      </c>
      <c r="B39" s="4" t="s">
        <v>1547</v>
      </c>
      <c r="C39" s="8" t="s">
        <v>160</v>
      </c>
      <c r="D39" s="8" t="s">
        <v>161</v>
      </c>
      <c r="E39" s="11" t="s">
        <v>161</v>
      </c>
      <c r="F39" s="5" t="s">
        <v>150</v>
      </c>
      <c r="G39" s="11" t="s">
        <v>163</v>
      </c>
      <c r="H39" s="11">
        <v>490400.44</v>
      </c>
      <c r="I39" s="11">
        <v>259507.38</v>
      </c>
      <c r="J39" s="11">
        <v>0.66134700000000002</v>
      </c>
      <c r="K39" s="11">
        <v>60</v>
      </c>
      <c r="L39" s="4" t="s">
        <v>1547</v>
      </c>
      <c r="M39" s="4" t="s">
        <v>1547</v>
      </c>
      <c r="N39" s="21" t="s">
        <v>1333</v>
      </c>
      <c r="O39" s="21"/>
      <c r="P39" s="21"/>
      <c r="Q39" s="20"/>
      <c r="R39" s="20" t="s">
        <v>360</v>
      </c>
      <c r="S39" s="14"/>
      <c r="T39" s="14"/>
    </row>
    <row r="40" spans="1:20" ht="22.5" x14ac:dyDescent="0.25">
      <c r="A40" s="7" t="s">
        <v>39</v>
      </c>
      <c r="B40" s="139" t="s">
        <v>1546</v>
      </c>
      <c r="C40" s="8" t="s">
        <v>164</v>
      </c>
      <c r="D40" s="8" t="s">
        <v>165</v>
      </c>
      <c r="E40" s="11" t="s">
        <v>150</v>
      </c>
      <c r="F40" s="5" t="s">
        <v>150</v>
      </c>
      <c r="G40" s="11" t="s">
        <v>166</v>
      </c>
      <c r="H40" s="11">
        <v>488882.73</v>
      </c>
      <c r="I40" s="11">
        <v>267926.53000000003</v>
      </c>
      <c r="J40" s="11">
        <v>3.1223700000000001</v>
      </c>
      <c r="K40" s="11">
        <v>220</v>
      </c>
      <c r="L40" s="4" t="s">
        <v>1375</v>
      </c>
      <c r="M40" s="21" t="s">
        <v>1542</v>
      </c>
      <c r="N40" s="21" t="s">
        <v>1553</v>
      </c>
      <c r="O40" s="21"/>
      <c r="P40" s="21" t="s">
        <v>360</v>
      </c>
      <c r="Q40" s="20"/>
      <c r="R40" s="20"/>
      <c r="S40" s="14" t="s">
        <v>360</v>
      </c>
      <c r="T40" s="14" t="s">
        <v>360</v>
      </c>
    </row>
    <row r="41" spans="1:20" ht="22.5" x14ac:dyDescent="0.25">
      <c r="A41" s="7" t="s">
        <v>40</v>
      </c>
      <c r="B41" s="8" t="s">
        <v>1546</v>
      </c>
      <c r="C41" s="8" t="s">
        <v>167</v>
      </c>
      <c r="D41" s="8" t="s">
        <v>168</v>
      </c>
      <c r="E41" s="11" t="s">
        <v>150</v>
      </c>
      <c r="F41" s="5" t="s">
        <v>150</v>
      </c>
      <c r="G41" s="11" t="s">
        <v>169</v>
      </c>
      <c r="H41" s="11">
        <v>489353.2</v>
      </c>
      <c r="I41" s="11">
        <v>267916.62</v>
      </c>
      <c r="J41" s="11">
        <v>0.45309300000000002</v>
      </c>
      <c r="K41" s="11">
        <v>73</v>
      </c>
      <c r="L41" s="4" t="s">
        <v>1375</v>
      </c>
      <c r="M41" s="21" t="s">
        <v>1542</v>
      </c>
      <c r="N41" s="21" t="s">
        <v>1553</v>
      </c>
      <c r="O41" s="21"/>
      <c r="P41" s="21" t="s">
        <v>360</v>
      </c>
      <c r="Q41" s="20"/>
      <c r="R41" s="20"/>
      <c r="S41" s="14" t="s">
        <v>360</v>
      </c>
      <c r="T41" s="14" t="s">
        <v>360</v>
      </c>
    </row>
    <row r="42" spans="1:20" ht="22.5" x14ac:dyDescent="0.25">
      <c r="A42" s="7" t="s">
        <v>41</v>
      </c>
      <c r="B42" s="8">
        <v>2156</v>
      </c>
      <c r="C42" s="8" t="s">
        <v>170</v>
      </c>
      <c r="D42" s="8" t="s">
        <v>171</v>
      </c>
      <c r="E42" s="11" t="s">
        <v>150</v>
      </c>
      <c r="F42" s="5" t="s">
        <v>150</v>
      </c>
      <c r="G42" s="11" t="s">
        <v>172</v>
      </c>
      <c r="H42" s="11">
        <v>490181.41</v>
      </c>
      <c r="I42" s="11">
        <v>268930.89</v>
      </c>
      <c r="J42" s="11">
        <v>10.8758</v>
      </c>
      <c r="K42" s="11">
        <v>290</v>
      </c>
      <c r="L42" s="4" t="s">
        <v>1375</v>
      </c>
      <c r="M42" s="21" t="s">
        <v>1542</v>
      </c>
      <c r="N42" s="21" t="s">
        <v>1553</v>
      </c>
      <c r="O42" s="21"/>
      <c r="P42" s="21" t="s">
        <v>360</v>
      </c>
      <c r="Q42" s="20"/>
      <c r="R42" s="20"/>
      <c r="S42" s="14" t="s">
        <v>360</v>
      </c>
      <c r="T42" s="14" t="s">
        <v>360</v>
      </c>
    </row>
    <row r="43" spans="1:20" ht="21" x14ac:dyDescent="0.25">
      <c r="A43" s="7" t="s">
        <v>42</v>
      </c>
      <c r="B43" s="8">
        <v>1040</v>
      </c>
      <c r="C43" s="8" t="s">
        <v>173</v>
      </c>
      <c r="D43" s="8" t="s">
        <v>174</v>
      </c>
      <c r="E43" s="11" t="s">
        <v>175</v>
      </c>
      <c r="F43" s="5" t="s">
        <v>150</v>
      </c>
      <c r="G43" s="11" t="s">
        <v>176</v>
      </c>
      <c r="H43" s="11">
        <v>491989.85</v>
      </c>
      <c r="I43" s="11">
        <v>271644.52</v>
      </c>
      <c r="J43" s="11">
        <v>1.38846</v>
      </c>
      <c r="K43" s="11">
        <v>49</v>
      </c>
      <c r="L43" s="4"/>
      <c r="M43" s="21" t="s">
        <v>1543</v>
      </c>
      <c r="N43" s="21" t="s">
        <v>1553</v>
      </c>
      <c r="O43" s="21"/>
      <c r="P43" s="21" t="s">
        <v>360</v>
      </c>
      <c r="Q43" s="20"/>
      <c r="R43" s="20"/>
      <c r="S43" s="14" t="s">
        <v>360</v>
      </c>
      <c r="T43" s="14" t="s">
        <v>360</v>
      </c>
    </row>
    <row r="44" spans="1:20" ht="22.5" x14ac:dyDescent="0.25">
      <c r="A44" s="7" t="s">
        <v>43</v>
      </c>
      <c r="B44" s="139" t="s">
        <v>1546</v>
      </c>
      <c r="C44" s="8" t="s">
        <v>177</v>
      </c>
      <c r="D44" s="8" t="s">
        <v>178</v>
      </c>
      <c r="E44" s="11" t="s">
        <v>150</v>
      </c>
      <c r="F44" s="5" t="s">
        <v>150</v>
      </c>
      <c r="G44" s="11" t="s">
        <v>179</v>
      </c>
      <c r="H44" s="11">
        <v>489355.11</v>
      </c>
      <c r="I44" s="11">
        <v>268063.18</v>
      </c>
      <c r="J44" s="11">
        <v>0.82981899999999997</v>
      </c>
      <c r="K44" s="11"/>
      <c r="L44" s="4" t="s">
        <v>1375</v>
      </c>
      <c r="M44" s="21" t="s">
        <v>1542</v>
      </c>
      <c r="N44" s="21" t="s">
        <v>1553</v>
      </c>
      <c r="O44" s="21"/>
      <c r="P44" s="21" t="s">
        <v>360</v>
      </c>
      <c r="Q44" s="20"/>
      <c r="R44" s="20"/>
      <c r="S44" s="14" t="s">
        <v>360</v>
      </c>
      <c r="T44" s="14" t="s">
        <v>360</v>
      </c>
    </row>
    <row r="45" spans="1:20" x14ac:dyDescent="0.25">
      <c r="O45" s="150"/>
    </row>
    <row r="47" spans="1:20" x14ac:dyDescent="0.25">
      <c r="L47" s="292" t="s">
        <v>1374</v>
      </c>
      <c r="M47" s="292"/>
      <c r="N47" s="292"/>
      <c r="O47" s="292"/>
      <c r="P47" s="292"/>
    </row>
    <row r="48" spans="1:20" x14ac:dyDescent="0.25">
      <c r="L48" s="293" t="s">
        <v>1375</v>
      </c>
      <c r="M48" s="293"/>
      <c r="N48" s="293"/>
      <c r="O48" s="293"/>
      <c r="P48" s="293"/>
    </row>
    <row r="49" spans="12:16" x14ac:dyDescent="0.25">
      <c r="L49" s="152" t="s">
        <v>1376</v>
      </c>
      <c r="M49" s="152"/>
      <c r="N49" s="18"/>
      <c r="O49" s="18"/>
      <c r="P49" s="18"/>
    </row>
    <row r="50" spans="12:16" x14ac:dyDescent="0.25">
      <c r="L50" s="19" t="s">
        <v>1377</v>
      </c>
      <c r="M50" s="19"/>
      <c r="N50" s="19"/>
      <c r="O50" s="19"/>
      <c r="P50" s="19"/>
    </row>
  </sheetData>
  <mergeCells count="2">
    <mergeCell ref="L47:P47"/>
    <mergeCell ref="L48:P48"/>
  </mergeCells>
  <conditionalFormatting sqref="L2:L3 L5 L7:L11 L13:L15 L17:L24 L26:L33 L35:L38 L40:L44">
    <cfRule type="cellIs" dxfId="31" priority="1" operator="equal">
      <formula>$L$47</formula>
    </cfRule>
    <cfRule type="cellIs" dxfId="30" priority="2" operator="equal">
      <formula>$L$48</formula>
    </cfRule>
    <cfRule type="cellIs" dxfId="29" priority="3" operator="equal">
      <formula>$L$49</formula>
    </cfRule>
    <cfRule type="cellIs" dxfId="28" priority="4" operator="equal">
      <formula>$L$50</formula>
    </cfRule>
  </conditionalFormatting>
  <dataValidations count="1">
    <dataValidation type="list" allowBlank="1" showInputMessage="1" showErrorMessage="1" sqref="L2:L3 L5 L7:L11 L13:L15 L17:L24 L26:L33 L35:L38 L40:L44">
      <formula1>$L$47:$L$49</formula1>
    </dataValidation>
  </dataValidations>
  <pageMargins left="0.7" right="0.7" top="0.75" bottom="0.75" header="0.3" footer="0.3"/>
  <pageSetup paperSize="9" orientation="portrait" verticalDpi="0"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M50"/>
  <sheetViews>
    <sheetView zoomScaleNormal="100" workbookViewId="0">
      <pane ySplit="1" topLeftCell="A34"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9.7109375" bestFit="1" customWidth="1"/>
    <col min="7" max="7" width="9.5703125" bestFit="1" customWidth="1"/>
    <col min="8" max="8" width="11" bestFit="1" customWidth="1"/>
    <col min="9" max="9" width="12" bestFit="1" customWidth="1"/>
    <col min="10" max="10" width="144.85546875" bestFit="1" customWidth="1"/>
    <col min="11" max="11" width="68.5703125" customWidth="1"/>
    <col min="12" max="12" width="11.5703125" bestFit="1" customWidth="1"/>
    <col min="13" max="13" width="10.7109375" bestFit="1" customWidth="1"/>
  </cols>
  <sheetData>
    <row r="1" spans="1:13" x14ac:dyDescent="0.25">
      <c r="A1" s="1" t="s">
        <v>0</v>
      </c>
      <c r="B1" s="1" t="s">
        <v>44</v>
      </c>
      <c r="C1" s="1" t="s">
        <v>45</v>
      </c>
      <c r="D1" s="1" t="s">
        <v>46</v>
      </c>
      <c r="E1" s="1" t="s">
        <v>180</v>
      </c>
      <c r="F1" s="1" t="s">
        <v>50</v>
      </c>
      <c r="G1" s="2" t="s">
        <v>52</v>
      </c>
      <c r="H1" s="2" t="s">
        <v>53</v>
      </c>
      <c r="I1" s="2" t="s">
        <v>54</v>
      </c>
      <c r="J1" s="2" t="s">
        <v>182</v>
      </c>
      <c r="K1" s="2" t="s">
        <v>183</v>
      </c>
      <c r="L1" s="2" t="s">
        <v>1400</v>
      </c>
      <c r="M1" s="2" t="s">
        <v>1401</v>
      </c>
    </row>
    <row r="2" spans="1:13" ht="21" x14ac:dyDescent="0.25">
      <c r="A2" s="3" t="s">
        <v>1</v>
      </c>
      <c r="B2" s="4" t="s">
        <v>47</v>
      </c>
      <c r="C2" s="4" t="s">
        <v>48</v>
      </c>
      <c r="D2" s="5" t="s">
        <v>49</v>
      </c>
      <c r="E2" s="5" t="s">
        <v>49</v>
      </c>
      <c r="F2" s="5" t="s">
        <v>51</v>
      </c>
      <c r="G2" s="5">
        <v>486899.83</v>
      </c>
      <c r="H2" s="5">
        <v>289698</v>
      </c>
      <c r="I2" s="5">
        <v>0.37925599999999998</v>
      </c>
      <c r="J2" s="21" t="s">
        <v>188</v>
      </c>
      <c r="K2" s="21" t="s">
        <v>532</v>
      </c>
      <c r="L2" s="14" t="s">
        <v>360</v>
      </c>
      <c r="M2" s="14"/>
    </row>
    <row r="3" spans="1:13" ht="21" x14ac:dyDescent="0.25">
      <c r="A3" s="3" t="s">
        <v>2</v>
      </c>
      <c r="B3" s="4" t="s">
        <v>55</v>
      </c>
      <c r="C3" s="4" t="s">
        <v>56</v>
      </c>
      <c r="D3" s="5" t="s">
        <v>49</v>
      </c>
      <c r="E3" s="5" t="s">
        <v>49</v>
      </c>
      <c r="F3" s="5" t="s">
        <v>57</v>
      </c>
      <c r="G3" s="5">
        <v>487568.06</v>
      </c>
      <c r="H3" s="5">
        <v>290137.73</v>
      </c>
      <c r="I3" s="5">
        <v>0.28341300000000003</v>
      </c>
      <c r="J3" s="21" t="s">
        <v>188</v>
      </c>
      <c r="K3" s="21" t="s">
        <v>532</v>
      </c>
      <c r="L3" s="14" t="s">
        <v>360</v>
      </c>
      <c r="M3" s="14"/>
    </row>
    <row r="4" spans="1:13" ht="21" x14ac:dyDescent="0.25">
      <c r="A4" s="3" t="s">
        <v>3</v>
      </c>
      <c r="B4" s="4" t="s">
        <v>58</v>
      </c>
      <c r="C4" s="4" t="s">
        <v>59</v>
      </c>
      <c r="D4" s="5" t="s">
        <v>49</v>
      </c>
      <c r="E4" s="5" t="s">
        <v>49</v>
      </c>
      <c r="F4" s="5" t="s">
        <v>60</v>
      </c>
      <c r="G4" s="5">
        <v>489672.02</v>
      </c>
      <c r="H4" s="5">
        <v>288671.46999999997</v>
      </c>
      <c r="I4" s="5">
        <v>0.252413</v>
      </c>
      <c r="J4" s="21" t="s">
        <v>188</v>
      </c>
      <c r="K4" s="21" t="s">
        <v>533</v>
      </c>
      <c r="L4" s="14"/>
      <c r="M4" s="14"/>
    </row>
    <row r="5" spans="1:13" ht="21" x14ac:dyDescent="0.25">
      <c r="A5" s="3" t="s">
        <v>4</v>
      </c>
      <c r="B5" s="4" t="s">
        <v>61</v>
      </c>
      <c r="C5" s="4"/>
      <c r="D5" s="5" t="s">
        <v>49</v>
      </c>
      <c r="E5" s="5" t="s">
        <v>49</v>
      </c>
      <c r="F5" s="5" t="s">
        <v>62</v>
      </c>
      <c r="G5" s="5">
        <v>487035.92</v>
      </c>
      <c r="H5" s="5">
        <v>287221.71000000002</v>
      </c>
      <c r="I5" s="5">
        <v>0.41953200000000002</v>
      </c>
      <c r="J5" s="21" t="s">
        <v>189</v>
      </c>
      <c r="K5" s="21" t="s">
        <v>532</v>
      </c>
      <c r="L5" s="14" t="s">
        <v>360</v>
      </c>
      <c r="M5" s="14"/>
    </row>
    <row r="6" spans="1:13" ht="21" x14ac:dyDescent="0.25">
      <c r="A6" s="3" t="s">
        <v>5</v>
      </c>
      <c r="B6" s="4" t="s">
        <v>63</v>
      </c>
      <c r="C6" s="4" t="s">
        <v>64</v>
      </c>
      <c r="D6" s="5" t="s">
        <v>49</v>
      </c>
      <c r="E6" s="5" t="s">
        <v>49</v>
      </c>
      <c r="F6" s="5" t="s">
        <v>72</v>
      </c>
      <c r="G6" s="5">
        <v>487593.33</v>
      </c>
      <c r="H6" s="5">
        <v>288119.28999999998</v>
      </c>
      <c r="I6" s="5">
        <v>0.612904</v>
      </c>
      <c r="J6" s="21" t="s">
        <v>190</v>
      </c>
      <c r="K6" s="21" t="s">
        <v>534</v>
      </c>
      <c r="L6" s="14"/>
      <c r="M6" s="14"/>
    </row>
    <row r="7" spans="1:13" ht="21" x14ac:dyDescent="0.25">
      <c r="A7" s="3" t="s">
        <v>6</v>
      </c>
      <c r="B7" s="4" t="s">
        <v>65</v>
      </c>
      <c r="C7" s="4"/>
      <c r="D7" s="5" t="s">
        <v>49</v>
      </c>
      <c r="E7" s="5" t="s">
        <v>49</v>
      </c>
      <c r="F7" s="5" t="s">
        <v>73</v>
      </c>
      <c r="G7" s="5">
        <v>486184.14</v>
      </c>
      <c r="H7" s="5">
        <v>287701.28999999998</v>
      </c>
      <c r="I7" s="5">
        <v>2.1105100000000001</v>
      </c>
      <c r="J7" s="21" t="s">
        <v>188</v>
      </c>
      <c r="K7" s="21" t="s">
        <v>535</v>
      </c>
      <c r="L7" s="14" t="s">
        <v>360</v>
      </c>
      <c r="M7" s="14" t="s">
        <v>360</v>
      </c>
    </row>
    <row r="8" spans="1:13" ht="21" x14ac:dyDescent="0.25">
      <c r="A8" s="3" t="s">
        <v>7</v>
      </c>
      <c r="B8" s="4" t="s">
        <v>66</v>
      </c>
      <c r="C8" s="4" t="s">
        <v>67</v>
      </c>
      <c r="D8" s="5" t="s">
        <v>49</v>
      </c>
      <c r="E8" s="5" t="s">
        <v>49</v>
      </c>
      <c r="F8" s="5" t="s">
        <v>74</v>
      </c>
      <c r="G8" s="5">
        <v>489243.38</v>
      </c>
      <c r="H8" s="5">
        <v>288612.34000000003</v>
      </c>
      <c r="I8" s="5">
        <v>0.80570299999999995</v>
      </c>
      <c r="J8" s="21" t="s">
        <v>188</v>
      </c>
      <c r="K8" s="21" t="s">
        <v>533</v>
      </c>
      <c r="L8" s="14" t="s">
        <v>360</v>
      </c>
      <c r="M8" s="14"/>
    </row>
    <row r="9" spans="1:13" ht="21" x14ac:dyDescent="0.25">
      <c r="A9" s="3" t="s">
        <v>8</v>
      </c>
      <c r="B9" s="4" t="s">
        <v>68</v>
      </c>
      <c r="C9" s="4"/>
      <c r="D9" s="5" t="s">
        <v>49</v>
      </c>
      <c r="E9" s="5" t="s">
        <v>49</v>
      </c>
      <c r="F9" s="5" t="s">
        <v>75</v>
      </c>
      <c r="G9" s="5">
        <v>486311.62</v>
      </c>
      <c r="H9" s="5">
        <v>288536.61</v>
      </c>
      <c r="I9" s="5">
        <v>3.9948100000000002</v>
      </c>
      <c r="J9" s="21" t="s">
        <v>188</v>
      </c>
      <c r="K9" s="21" t="s">
        <v>536</v>
      </c>
      <c r="L9" s="14" t="s">
        <v>360</v>
      </c>
      <c r="M9" s="14" t="s">
        <v>360</v>
      </c>
    </row>
    <row r="10" spans="1:13" ht="21" x14ac:dyDescent="0.25">
      <c r="A10" s="3" t="s">
        <v>9</v>
      </c>
      <c r="B10" s="4" t="s">
        <v>69</v>
      </c>
      <c r="C10" s="4"/>
      <c r="D10" s="5" t="s">
        <v>49</v>
      </c>
      <c r="E10" s="5" t="s">
        <v>49</v>
      </c>
      <c r="F10" s="5" t="s">
        <v>76</v>
      </c>
      <c r="G10" s="5">
        <v>488000.75</v>
      </c>
      <c r="H10" s="5">
        <v>288724.53000000003</v>
      </c>
      <c r="I10" s="5">
        <v>0.70128599999999996</v>
      </c>
      <c r="J10" s="21" t="s">
        <v>188</v>
      </c>
      <c r="K10" s="21" t="s">
        <v>532</v>
      </c>
      <c r="L10" s="14" t="s">
        <v>360</v>
      </c>
      <c r="M10" s="14"/>
    </row>
    <row r="11" spans="1:13" ht="21" x14ac:dyDescent="0.25">
      <c r="A11" s="3" t="s">
        <v>10</v>
      </c>
      <c r="B11" s="4" t="s">
        <v>70</v>
      </c>
      <c r="C11" s="4"/>
      <c r="D11" s="5" t="s">
        <v>49</v>
      </c>
      <c r="E11" s="5" t="s">
        <v>49</v>
      </c>
      <c r="F11" s="5" t="s">
        <v>77</v>
      </c>
      <c r="G11" s="5">
        <v>486108.26</v>
      </c>
      <c r="H11" s="5">
        <v>287407.74</v>
      </c>
      <c r="I11" s="5">
        <v>1.6654899999999999</v>
      </c>
      <c r="J11" s="21" t="s">
        <v>189</v>
      </c>
      <c r="K11" s="21" t="s">
        <v>537</v>
      </c>
      <c r="L11" s="14" t="s">
        <v>360</v>
      </c>
      <c r="M11" s="14" t="s">
        <v>360</v>
      </c>
    </row>
    <row r="12" spans="1:13" ht="21" x14ac:dyDescent="0.25">
      <c r="A12" s="3" t="s">
        <v>11</v>
      </c>
      <c r="B12" s="4" t="s">
        <v>71</v>
      </c>
      <c r="C12" s="4"/>
      <c r="D12" s="5" t="s">
        <v>49</v>
      </c>
      <c r="E12" s="5" t="s">
        <v>49</v>
      </c>
      <c r="F12" s="5" t="s">
        <v>78</v>
      </c>
      <c r="G12" s="5">
        <v>489374.37</v>
      </c>
      <c r="H12" s="5">
        <v>290154.49</v>
      </c>
      <c r="I12" s="5">
        <v>9.7194800000000008</v>
      </c>
      <c r="J12" s="21" t="s">
        <v>188</v>
      </c>
      <c r="K12" s="21" t="s">
        <v>538</v>
      </c>
      <c r="L12" s="14"/>
      <c r="M12" s="14"/>
    </row>
    <row r="13" spans="1:13" ht="21" x14ac:dyDescent="0.25">
      <c r="A13" s="6" t="s">
        <v>12</v>
      </c>
      <c r="B13" s="4" t="s">
        <v>79</v>
      </c>
      <c r="C13" s="4" t="s">
        <v>80</v>
      </c>
      <c r="D13" s="5" t="s">
        <v>81</v>
      </c>
      <c r="E13" s="5" t="s">
        <v>81</v>
      </c>
      <c r="F13" s="5" t="s">
        <v>84</v>
      </c>
      <c r="G13" s="5">
        <v>487396.51</v>
      </c>
      <c r="H13" s="5">
        <v>280288.78000000003</v>
      </c>
      <c r="I13" s="5">
        <v>0.42795100000000003</v>
      </c>
      <c r="J13" s="21" t="s">
        <v>190</v>
      </c>
      <c r="K13" s="21" t="s">
        <v>539</v>
      </c>
      <c r="L13" s="14" t="s">
        <v>360</v>
      </c>
      <c r="M13" s="14"/>
    </row>
    <row r="14" spans="1:13" ht="21" x14ac:dyDescent="0.25">
      <c r="A14" s="6" t="s">
        <v>13</v>
      </c>
      <c r="B14" s="4" t="s">
        <v>82</v>
      </c>
      <c r="C14" s="4" t="s">
        <v>83</v>
      </c>
      <c r="D14" s="5" t="s">
        <v>81</v>
      </c>
      <c r="E14" s="5" t="s">
        <v>81</v>
      </c>
      <c r="F14" s="5" t="s">
        <v>85</v>
      </c>
      <c r="G14" s="5">
        <v>486593.37</v>
      </c>
      <c r="H14" s="5">
        <v>279982.45</v>
      </c>
      <c r="I14" s="5">
        <v>1.6230199999999999</v>
      </c>
      <c r="J14" s="21" t="s">
        <v>189</v>
      </c>
      <c r="K14" s="21" t="s">
        <v>540</v>
      </c>
      <c r="L14" s="14" t="s">
        <v>360</v>
      </c>
      <c r="M14" s="14"/>
    </row>
    <row r="15" spans="1:13" ht="22.5" x14ac:dyDescent="0.25">
      <c r="A15" s="6" t="s">
        <v>14</v>
      </c>
      <c r="B15" s="4" t="s">
        <v>86</v>
      </c>
      <c r="C15" s="4" t="s">
        <v>87</v>
      </c>
      <c r="D15" s="5" t="s">
        <v>88</v>
      </c>
      <c r="E15" s="5" t="s">
        <v>81</v>
      </c>
      <c r="F15" s="5" t="s">
        <v>89</v>
      </c>
      <c r="G15" s="5">
        <v>481629.76</v>
      </c>
      <c r="H15" s="5">
        <v>281514.83</v>
      </c>
      <c r="I15" s="5">
        <v>1.6044499999999999</v>
      </c>
      <c r="J15" s="21" t="s">
        <v>188</v>
      </c>
      <c r="K15" s="21" t="s">
        <v>541</v>
      </c>
      <c r="L15" s="14" t="s">
        <v>360</v>
      </c>
      <c r="M15" s="14" t="s">
        <v>360</v>
      </c>
    </row>
    <row r="16" spans="1:13" ht="21" x14ac:dyDescent="0.25">
      <c r="A16" s="6" t="s">
        <v>15</v>
      </c>
      <c r="B16" s="4" t="s">
        <v>90</v>
      </c>
      <c r="C16" s="4" t="s">
        <v>91</v>
      </c>
      <c r="D16" s="5" t="s">
        <v>92</v>
      </c>
      <c r="E16" s="5" t="s">
        <v>81</v>
      </c>
      <c r="F16" s="5" t="s">
        <v>93</v>
      </c>
      <c r="G16" s="5">
        <v>480442.17</v>
      </c>
      <c r="H16" s="5">
        <v>288146.62</v>
      </c>
      <c r="I16" s="5">
        <v>1.6927700000000001</v>
      </c>
      <c r="J16" s="21" t="s">
        <v>189</v>
      </c>
      <c r="K16" s="21" t="s">
        <v>542</v>
      </c>
      <c r="L16" s="14"/>
      <c r="M16" s="14"/>
    </row>
    <row r="17" spans="1:13" ht="21" x14ac:dyDescent="0.25">
      <c r="A17" s="6" t="s">
        <v>16</v>
      </c>
      <c r="B17" s="4" t="s">
        <v>1535</v>
      </c>
      <c r="C17" s="4" t="s">
        <v>95</v>
      </c>
      <c r="D17" s="5" t="s">
        <v>96</v>
      </c>
      <c r="E17" s="5" t="s">
        <v>81</v>
      </c>
      <c r="F17" s="5" t="s">
        <v>97</v>
      </c>
      <c r="G17" s="5">
        <v>481326.27</v>
      </c>
      <c r="H17" s="5">
        <v>282839.21999999997</v>
      </c>
      <c r="I17" s="5">
        <v>3.4181400000000002</v>
      </c>
      <c r="J17" s="21" t="s">
        <v>188</v>
      </c>
      <c r="K17" s="21" t="s">
        <v>532</v>
      </c>
      <c r="L17" s="14" t="s">
        <v>360</v>
      </c>
      <c r="M17" s="14"/>
    </row>
    <row r="18" spans="1:13" ht="21" x14ac:dyDescent="0.25">
      <c r="A18" s="6" t="s">
        <v>17</v>
      </c>
      <c r="B18" s="4" t="s">
        <v>1536</v>
      </c>
      <c r="C18" s="4"/>
      <c r="D18" s="5" t="s">
        <v>99</v>
      </c>
      <c r="E18" s="5" t="s">
        <v>81</v>
      </c>
      <c r="F18" s="5" t="s">
        <v>100</v>
      </c>
      <c r="G18" s="5">
        <v>489519.82</v>
      </c>
      <c r="H18" s="5">
        <v>273939.83</v>
      </c>
      <c r="I18" s="5">
        <v>1.1938899999999999</v>
      </c>
      <c r="J18" s="21" t="s">
        <v>189</v>
      </c>
      <c r="K18" s="21" t="s">
        <v>543</v>
      </c>
      <c r="L18" s="14" t="s">
        <v>360</v>
      </c>
      <c r="M18" s="14" t="s">
        <v>360</v>
      </c>
    </row>
    <row r="19" spans="1:13" ht="21" x14ac:dyDescent="0.25">
      <c r="A19" s="7" t="s">
        <v>18</v>
      </c>
      <c r="B19" s="8" t="s">
        <v>101</v>
      </c>
      <c r="C19" s="8" t="s">
        <v>102</v>
      </c>
      <c r="D19" s="9" t="s">
        <v>88</v>
      </c>
      <c r="E19" s="5" t="s">
        <v>81</v>
      </c>
      <c r="F19" s="9" t="s">
        <v>104</v>
      </c>
      <c r="G19" s="9">
        <v>481657.55</v>
      </c>
      <c r="H19" s="9">
        <v>281572.78999999998</v>
      </c>
      <c r="I19" s="9">
        <v>0.39340000000000003</v>
      </c>
      <c r="J19" s="21" t="s">
        <v>188</v>
      </c>
      <c r="K19" s="21" t="s">
        <v>541</v>
      </c>
      <c r="L19" s="14" t="s">
        <v>360</v>
      </c>
      <c r="M19" s="14"/>
    </row>
    <row r="20" spans="1:13" ht="21" x14ac:dyDescent="0.25">
      <c r="A20" s="7" t="s">
        <v>19</v>
      </c>
      <c r="B20" s="139" t="s">
        <v>1278</v>
      </c>
      <c r="C20" s="20" t="s">
        <v>1279</v>
      </c>
      <c r="D20" s="11" t="s">
        <v>103</v>
      </c>
      <c r="E20" s="5" t="s">
        <v>81</v>
      </c>
      <c r="F20" s="11" t="s">
        <v>105</v>
      </c>
      <c r="G20" s="11">
        <v>486346.69</v>
      </c>
      <c r="H20" s="11">
        <v>278328.44</v>
      </c>
      <c r="I20" s="11">
        <v>0.35975200000000002</v>
      </c>
      <c r="J20" s="21" t="s">
        <v>188</v>
      </c>
      <c r="K20" s="21" t="s">
        <v>532</v>
      </c>
      <c r="L20" s="14" t="s">
        <v>360</v>
      </c>
      <c r="M20" s="14" t="s">
        <v>360</v>
      </c>
    </row>
    <row r="21" spans="1:13" ht="21" x14ac:dyDescent="0.25">
      <c r="A21" s="7" t="s">
        <v>20</v>
      </c>
      <c r="B21" s="139" t="s">
        <v>1276</v>
      </c>
      <c r="C21" s="20" t="s">
        <v>1277</v>
      </c>
      <c r="D21" s="11" t="s">
        <v>103</v>
      </c>
      <c r="E21" s="5" t="s">
        <v>81</v>
      </c>
      <c r="F21" s="11" t="s">
        <v>108</v>
      </c>
      <c r="G21" s="11">
        <v>486299.13</v>
      </c>
      <c r="H21" s="11">
        <v>278720.7</v>
      </c>
      <c r="I21" s="11">
        <v>1.3367899999999999</v>
      </c>
      <c r="J21" s="21" t="s">
        <v>188</v>
      </c>
      <c r="K21" s="21" t="s">
        <v>544</v>
      </c>
      <c r="L21" s="14" t="s">
        <v>360</v>
      </c>
      <c r="M21" s="14" t="s">
        <v>360</v>
      </c>
    </row>
    <row r="22" spans="1:13" ht="21" x14ac:dyDescent="0.25">
      <c r="A22" s="7" t="s">
        <v>21</v>
      </c>
      <c r="B22" s="10" t="s">
        <v>106</v>
      </c>
      <c r="C22" s="10" t="s">
        <v>83</v>
      </c>
      <c r="D22" s="10" t="s">
        <v>107</v>
      </c>
      <c r="E22" s="5" t="s">
        <v>81</v>
      </c>
      <c r="F22" s="10" t="s">
        <v>109</v>
      </c>
      <c r="G22" s="10">
        <v>486328.68</v>
      </c>
      <c r="H22" s="10">
        <v>280418.86</v>
      </c>
      <c r="I22" s="10">
        <v>0.44078000000000001</v>
      </c>
      <c r="J22" s="21" t="s">
        <v>188</v>
      </c>
      <c r="K22" s="21" t="s">
        <v>532</v>
      </c>
      <c r="L22" s="14" t="s">
        <v>360</v>
      </c>
      <c r="M22" s="14"/>
    </row>
    <row r="23" spans="1:13" ht="21" x14ac:dyDescent="0.25">
      <c r="A23" s="7" t="s">
        <v>22</v>
      </c>
      <c r="B23" s="139" t="s">
        <v>1537</v>
      </c>
      <c r="C23" s="20" t="s">
        <v>138</v>
      </c>
      <c r="D23" s="11" t="s">
        <v>103</v>
      </c>
      <c r="E23" s="5" t="s">
        <v>81</v>
      </c>
      <c r="F23" s="11" t="s">
        <v>110</v>
      </c>
      <c r="G23" s="11">
        <v>486520.71</v>
      </c>
      <c r="H23" s="11">
        <v>278325.53999999998</v>
      </c>
      <c r="I23" s="11">
        <v>0.52382700000000004</v>
      </c>
      <c r="J23" s="21" t="s">
        <v>188</v>
      </c>
      <c r="K23" s="21" t="s">
        <v>532</v>
      </c>
      <c r="L23" s="14" t="s">
        <v>360</v>
      </c>
      <c r="M23" s="14" t="s">
        <v>360</v>
      </c>
    </row>
    <row r="24" spans="1:13" ht="21" x14ac:dyDescent="0.25">
      <c r="A24" s="7" t="s">
        <v>23</v>
      </c>
      <c r="B24" s="8" t="s">
        <v>111</v>
      </c>
      <c r="C24" s="8" t="s">
        <v>112</v>
      </c>
      <c r="D24" s="11" t="s">
        <v>113</v>
      </c>
      <c r="E24" s="5" t="s">
        <v>181</v>
      </c>
      <c r="F24" s="11" t="s">
        <v>114</v>
      </c>
      <c r="G24" s="11">
        <v>499603.02</v>
      </c>
      <c r="H24" s="11">
        <v>278432.45</v>
      </c>
      <c r="I24" s="11">
        <v>0.251448</v>
      </c>
      <c r="J24" s="21" t="s">
        <v>188</v>
      </c>
      <c r="K24" s="21" t="s">
        <v>538</v>
      </c>
      <c r="L24" s="14" t="s">
        <v>360</v>
      </c>
      <c r="M24" s="14"/>
    </row>
    <row r="25" spans="1:13" ht="22.5" x14ac:dyDescent="0.25">
      <c r="A25" s="7" t="s">
        <v>24</v>
      </c>
      <c r="B25" s="8" t="s">
        <v>115</v>
      </c>
      <c r="C25" s="8" t="s">
        <v>116</v>
      </c>
      <c r="D25" s="11" t="s">
        <v>117</v>
      </c>
      <c r="E25" s="5" t="s">
        <v>181</v>
      </c>
      <c r="F25" s="11" t="s">
        <v>118</v>
      </c>
      <c r="G25" s="11">
        <v>494196.16</v>
      </c>
      <c r="H25" s="11">
        <v>270375.58</v>
      </c>
      <c r="I25" s="11">
        <v>0.47878599999999999</v>
      </c>
      <c r="J25" s="21" t="s">
        <v>191</v>
      </c>
      <c r="K25" s="21" t="s">
        <v>545</v>
      </c>
      <c r="L25" s="14"/>
      <c r="M25" s="14"/>
    </row>
    <row r="26" spans="1:13" ht="22.5" x14ac:dyDescent="0.25">
      <c r="A26" s="7" t="s">
        <v>25</v>
      </c>
      <c r="B26" s="8" t="s">
        <v>119</v>
      </c>
      <c r="C26" s="8" t="s">
        <v>120</v>
      </c>
      <c r="D26" s="11" t="s">
        <v>117</v>
      </c>
      <c r="E26" s="5" t="s">
        <v>181</v>
      </c>
      <c r="F26" s="11" t="s">
        <v>121</v>
      </c>
      <c r="G26" s="11">
        <v>494797.52</v>
      </c>
      <c r="H26" s="11">
        <v>270705.51</v>
      </c>
      <c r="I26" s="11">
        <v>0.52088599999999996</v>
      </c>
      <c r="J26" s="21" t="s">
        <v>191</v>
      </c>
      <c r="K26" s="21" t="s">
        <v>546</v>
      </c>
      <c r="L26" s="14" t="s">
        <v>360</v>
      </c>
      <c r="M26" s="14" t="s">
        <v>360</v>
      </c>
    </row>
    <row r="27" spans="1:13" ht="22.5" x14ac:dyDescent="0.25">
      <c r="A27" s="7" t="s">
        <v>26</v>
      </c>
      <c r="B27" s="8" t="s">
        <v>122</v>
      </c>
      <c r="C27" s="8" t="s">
        <v>123</v>
      </c>
      <c r="D27" s="11" t="s">
        <v>117</v>
      </c>
      <c r="E27" s="5" t="s">
        <v>181</v>
      </c>
      <c r="F27" s="11" t="s">
        <v>124</v>
      </c>
      <c r="G27" s="11">
        <v>493862.44</v>
      </c>
      <c r="H27" s="11">
        <v>270306.44</v>
      </c>
      <c r="I27" s="11">
        <v>8.8405100000000001</v>
      </c>
      <c r="J27" s="21" t="s">
        <v>191</v>
      </c>
      <c r="K27" s="21" t="s">
        <v>545</v>
      </c>
      <c r="L27" s="14" t="s">
        <v>360</v>
      </c>
      <c r="M27" s="14" t="s">
        <v>360</v>
      </c>
    </row>
    <row r="28" spans="1:13" ht="21" x14ac:dyDescent="0.25">
      <c r="A28" s="7" t="s">
        <v>27</v>
      </c>
      <c r="B28" s="12">
        <v>77</v>
      </c>
      <c r="C28" s="8" t="s">
        <v>125</v>
      </c>
      <c r="D28" s="11" t="s">
        <v>126</v>
      </c>
      <c r="E28" s="5" t="s">
        <v>181</v>
      </c>
      <c r="F28" s="11" t="s">
        <v>127</v>
      </c>
      <c r="G28" s="11">
        <v>496307.57</v>
      </c>
      <c r="H28" s="11">
        <v>268899.7</v>
      </c>
      <c r="I28" s="11">
        <v>0.28983300000000001</v>
      </c>
      <c r="J28" s="21" t="s">
        <v>188</v>
      </c>
      <c r="K28" s="21" t="s">
        <v>547</v>
      </c>
      <c r="L28" s="14" t="s">
        <v>360</v>
      </c>
      <c r="M28" s="14" t="s">
        <v>360</v>
      </c>
    </row>
    <row r="29" spans="1:13" ht="21" x14ac:dyDescent="0.25">
      <c r="A29" s="7" t="s">
        <v>28</v>
      </c>
      <c r="B29" s="8" t="s">
        <v>128</v>
      </c>
      <c r="C29" s="8" t="s">
        <v>120</v>
      </c>
      <c r="D29" s="11" t="s">
        <v>129</v>
      </c>
      <c r="E29" s="5" t="s">
        <v>181</v>
      </c>
      <c r="F29" s="11" t="s">
        <v>130</v>
      </c>
      <c r="G29" s="11">
        <v>506214.07</v>
      </c>
      <c r="H29" s="11">
        <v>296308.36</v>
      </c>
      <c r="I29" s="11">
        <v>0.30342200000000003</v>
      </c>
      <c r="J29" s="21" t="s">
        <v>188</v>
      </c>
      <c r="K29" s="21" t="s">
        <v>548</v>
      </c>
      <c r="L29" s="14" t="s">
        <v>360</v>
      </c>
      <c r="M29" s="14" t="s">
        <v>360</v>
      </c>
    </row>
    <row r="30" spans="1:13" ht="21" x14ac:dyDescent="0.25">
      <c r="A30" s="7" t="s">
        <v>29</v>
      </c>
      <c r="B30" s="13">
        <v>21</v>
      </c>
      <c r="C30" s="8" t="s">
        <v>131</v>
      </c>
      <c r="D30" s="11" t="s">
        <v>132</v>
      </c>
      <c r="E30" s="5" t="s">
        <v>181</v>
      </c>
      <c r="F30" s="11" t="s">
        <v>133</v>
      </c>
      <c r="G30" s="11">
        <v>498355.3</v>
      </c>
      <c r="H30" s="11">
        <v>275255.33</v>
      </c>
      <c r="I30" s="11">
        <v>0.31092500000000001</v>
      </c>
      <c r="J30" s="21" t="s">
        <v>188</v>
      </c>
      <c r="K30" s="21" t="s">
        <v>532</v>
      </c>
      <c r="L30" s="14"/>
      <c r="M30" s="14"/>
    </row>
    <row r="31" spans="1:13" ht="21" x14ac:dyDescent="0.25">
      <c r="A31" s="7" t="s">
        <v>30</v>
      </c>
      <c r="B31" s="8" t="s">
        <v>134</v>
      </c>
      <c r="C31" s="8" t="s">
        <v>135</v>
      </c>
      <c r="D31" s="11" t="s">
        <v>136</v>
      </c>
      <c r="E31" s="5" t="s">
        <v>181</v>
      </c>
      <c r="F31" s="11" t="s">
        <v>141</v>
      </c>
      <c r="G31" s="11">
        <v>495068.93</v>
      </c>
      <c r="H31" s="11">
        <v>267111.33</v>
      </c>
      <c r="I31" s="11">
        <v>0.29413099999999998</v>
      </c>
      <c r="J31" s="21" t="s">
        <v>188</v>
      </c>
      <c r="K31" s="21" t="s">
        <v>549</v>
      </c>
      <c r="L31" s="14" t="s">
        <v>360</v>
      </c>
      <c r="M31" s="14"/>
    </row>
    <row r="32" spans="1:13" ht="21" x14ac:dyDescent="0.25">
      <c r="A32" s="7" t="s">
        <v>31</v>
      </c>
      <c r="B32" s="8" t="s">
        <v>137</v>
      </c>
      <c r="C32" s="8" t="s">
        <v>138</v>
      </c>
      <c r="D32" s="11" t="s">
        <v>136</v>
      </c>
      <c r="E32" s="5" t="s">
        <v>181</v>
      </c>
      <c r="F32" s="11" t="s">
        <v>142</v>
      </c>
      <c r="G32" s="11">
        <v>495591.94</v>
      </c>
      <c r="H32" s="11">
        <v>267572.40000000002</v>
      </c>
      <c r="I32" s="11">
        <v>0.38409500000000002</v>
      </c>
      <c r="J32" s="21" t="s">
        <v>189</v>
      </c>
      <c r="K32" s="21" t="s">
        <v>550</v>
      </c>
      <c r="L32" s="14" t="s">
        <v>360</v>
      </c>
      <c r="M32" s="14" t="s">
        <v>360</v>
      </c>
    </row>
    <row r="33" spans="1:13" ht="22.5" x14ac:dyDescent="0.25">
      <c r="A33" s="7" t="s">
        <v>32</v>
      </c>
      <c r="B33" s="8" t="s">
        <v>139</v>
      </c>
      <c r="C33" s="8" t="s">
        <v>140</v>
      </c>
      <c r="D33" s="11" t="s">
        <v>136</v>
      </c>
      <c r="E33" s="5" t="s">
        <v>181</v>
      </c>
      <c r="F33" s="11" t="s">
        <v>143</v>
      </c>
      <c r="G33" s="11">
        <v>496208.16</v>
      </c>
      <c r="H33" s="11">
        <v>267072.71999999997</v>
      </c>
      <c r="I33" s="11">
        <v>0.73693699999999995</v>
      </c>
      <c r="J33" s="21" t="s">
        <v>191</v>
      </c>
      <c r="K33" s="21" t="s">
        <v>551</v>
      </c>
      <c r="L33" s="14" t="s">
        <v>360</v>
      </c>
      <c r="M33" s="14" t="s">
        <v>360</v>
      </c>
    </row>
    <row r="34" spans="1:13" ht="22.5" x14ac:dyDescent="0.25">
      <c r="A34" s="7" t="s">
        <v>33</v>
      </c>
      <c r="B34" s="8" t="s">
        <v>144</v>
      </c>
      <c r="C34" s="8" t="s">
        <v>145</v>
      </c>
      <c r="D34" s="11" t="s">
        <v>146</v>
      </c>
      <c r="E34" s="5" t="s">
        <v>150</v>
      </c>
      <c r="F34" s="11" t="s">
        <v>147</v>
      </c>
      <c r="G34" s="11">
        <v>490694.17</v>
      </c>
      <c r="H34" s="11">
        <v>262895.2</v>
      </c>
      <c r="I34" s="11">
        <v>1.7342299999999999</v>
      </c>
      <c r="J34" s="21" t="s">
        <v>191</v>
      </c>
      <c r="K34" s="21" t="s">
        <v>545</v>
      </c>
      <c r="L34" s="14"/>
      <c r="M34" s="14"/>
    </row>
    <row r="35" spans="1:13" ht="21" x14ac:dyDescent="0.25">
      <c r="A35" s="7" t="s">
        <v>34</v>
      </c>
      <c r="B35" s="8" t="s">
        <v>148</v>
      </c>
      <c r="C35" s="8" t="s">
        <v>149</v>
      </c>
      <c r="D35" s="11" t="s">
        <v>150</v>
      </c>
      <c r="E35" s="5" t="s">
        <v>150</v>
      </c>
      <c r="F35" s="11" t="s">
        <v>151</v>
      </c>
      <c r="G35" s="11">
        <v>488794.33</v>
      </c>
      <c r="H35" s="11">
        <v>267310.05</v>
      </c>
      <c r="I35" s="11">
        <v>0.73684400000000005</v>
      </c>
      <c r="J35" s="21" t="s">
        <v>188</v>
      </c>
      <c r="K35" s="21" t="s">
        <v>532</v>
      </c>
      <c r="L35" s="14" t="s">
        <v>360</v>
      </c>
      <c r="M35" s="14"/>
    </row>
    <row r="36" spans="1:13" ht="21" x14ac:dyDescent="0.25">
      <c r="A36" s="7" t="s">
        <v>35</v>
      </c>
      <c r="B36" s="8" t="s">
        <v>152</v>
      </c>
      <c r="C36" s="8" t="s">
        <v>153</v>
      </c>
      <c r="D36" s="11" t="s">
        <v>150</v>
      </c>
      <c r="E36" s="5" t="s">
        <v>150</v>
      </c>
      <c r="F36" s="11" t="s">
        <v>154</v>
      </c>
      <c r="G36" s="11">
        <v>488274.32</v>
      </c>
      <c r="H36" s="11">
        <v>266723.45</v>
      </c>
      <c r="I36" s="11">
        <v>0.375162</v>
      </c>
      <c r="J36" s="21" t="s">
        <v>188</v>
      </c>
      <c r="K36" s="21" t="s">
        <v>532</v>
      </c>
      <c r="L36" s="14" t="s">
        <v>360</v>
      </c>
      <c r="M36" s="14"/>
    </row>
    <row r="37" spans="1:13" ht="22.5" x14ac:dyDescent="0.25">
      <c r="A37" s="7" t="s">
        <v>36</v>
      </c>
      <c r="B37" s="8" t="s">
        <v>155</v>
      </c>
      <c r="C37" s="8" t="s">
        <v>156</v>
      </c>
      <c r="D37" s="11" t="s">
        <v>150</v>
      </c>
      <c r="E37" s="5" t="s">
        <v>150</v>
      </c>
      <c r="F37" s="11" t="s">
        <v>157</v>
      </c>
      <c r="G37" s="11">
        <v>488406.05</v>
      </c>
      <c r="H37" s="11">
        <v>267919.84999999998</v>
      </c>
      <c r="I37" s="11">
        <v>0.54935400000000001</v>
      </c>
      <c r="J37" s="21" t="s">
        <v>189</v>
      </c>
      <c r="K37" s="21" t="s">
        <v>545</v>
      </c>
      <c r="L37" s="14" t="s">
        <v>360</v>
      </c>
      <c r="M37" s="14"/>
    </row>
    <row r="38" spans="1:13" ht="21" x14ac:dyDescent="0.25">
      <c r="A38" s="7" t="s">
        <v>37</v>
      </c>
      <c r="B38" s="8" t="s">
        <v>158</v>
      </c>
      <c r="C38" s="8" t="s">
        <v>159</v>
      </c>
      <c r="D38" s="11" t="s">
        <v>150</v>
      </c>
      <c r="E38" s="5" t="s">
        <v>150</v>
      </c>
      <c r="F38" s="11" t="s">
        <v>162</v>
      </c>
      <c r="G38" s="11">
        <v>489738.89</v>
      </c>
      <c r="H38" s="11">
        <v>268548.96999999997</v>
      </c>
      <c r="I38" s="11">
        <v>1.13853</v>
      </c>
      <c r="J38" s="21" t="s">
        <v>188</v>
      </c>
      <c r="K38" s="21" t="s">
        <v>538</v>
      </c>
      <c r="L38" s="14" t="s">
        <v>360</v>
      </c>
      <c r="M38" s="14" t="s">
        <v>360</v>
      </c>
    </row>
    <row r="39" spans="1:13" ht="21" x14ac:dyDescent="0.25">
      <c r="A39" s="7" t="s">
        <v>38</v>
      </c>
      <c r="B39" s="8" t="s">
        <v>160</v>
      </c>
      <c r="C39" s="8" t="s">
        <v>161</v>
      </c>
      <c r="D39" s="11" t="s">
        <v>161</v>
      </c>
      <c r="E39" s="5" t="s">
        <v>150</v>
      </c>
      <c r="F39" s="11" t="s">
        <v>163</v>
      </c>
      <c r="G39" s="11">
        <v>490400.44</v>
      </c>
      <c r="H39" s="11">
        <v>259507.38</v>
      </c>
      <c r="I39" s="11">
        <v>0.66134700000000002</v>
      </c>
      <c r="J39" s="21" t="s">
        <v>188</v>
      </c>
      <c r="K39" s="21" t="s">
        <v>532</v>
      </c>
      <c r="L39" s="14"/>
      <c r="M39" s="14"/>
    </row>
    <row r="40" spans="1:13" ht="21" x14ac:dyDescent="0.25">
      <c r="A40" s="7" t="s">
        <v>39</v>
      </c>
      <c r="B40" s="8" t="s">
        <v>164</v>
      </c>
      <c r="C40" s="8" t="s">
        <v>165</v>
      </c>
      <c r="D40" s="11" t="s">
        <v>150</v>
      </c>
      <c r="E40" s="5" t="s">
        <v>150</v>
      </c>
      <c r="F40" s="11" t="s">
        <v>166</v>
      </c>
      <c r="G40" s="11">
        <v>488882.73</v>
      </c>
      <c r="H40" s="11">
        <v>267926.53000000003</v>
      </c>
      <c r="I40" s="11">
        <v>3.1223700000000001</v>
      </c>
      <c r="J40" s="21" t="s">
        <v>190</v>
      </c>
      <c r="K40" s="21" t="s">
        <v>552</v>
      </c>
      <c r="L40" s="14" t="s">
        <v>360</v>
      </c>
      <c r="M40" s="14" t="s">
        <v>360</v>
      </c>
    </row>
    <row r="41" spans="1:13" ht="21" x14ac:dyDescent="0.25">
      <c r="A41" s="7" t="s">
        <v>40</v>
      </c>
      <c r="B41" s="8" t="s">
        <v>167</v>
      </c>
      <c r="C41" s="8" t="s">
        <v>168</v>
      </c>
      <c r="D41" s="11" t="s">
        <v>150</v>
      </c>
      <c r="E41" s="5" t="s">
        <v>150</v>
      </c>
      <c r="F41" s="11" t="s">
        <v>169</v>
      </c>
      <c r="G41" s="11">
        <v>489353.2</v>
      </c>
      <c r="H41" s="11">
        <v>267916.62</v>
      </c>
      <c r="I41" s="11">
        <v>0.45309300000000002</v>
      </c>
      <c r="J41" s="21" t="s">
        <v>189</v>
      </c>
      <c r="K41" s="21" t="s">
        <v>553</v>
      </c>
      <c r="L41" s="14" t="s">
        <v>360</v>
      </c>
      <c r="M41" s="14" t="s">
        <v>360</v>
      </c>
    </row>
    <row r="42" spans="1:13" ht="21" x14ac:dyDescent="0.25">
      <c r="A42" s="7" t="s">
        <v>41</v>
      </c>
      <c r="B42" s="8" t="s">
        <v>170</v>
      </c>
      <c r="C42" s="8" t="s">
        <v>171</v>
      </c>
      <c r="D42" s="11" t="s">
        <v>150</v>
      </c>
      <c r="E42" s="5" t="s">
        <v>150</v>
      </c>
      <c r="F42" s="11" t="s">
        <v>172</v>
      </c>
      <c r="G42" s="11">
        <v>490181.41</v>
      </c>
      <c r="H42" s="11">
        <v>268930.89</v>
      </c>
      <c r="I42" s="11">
        <v>10.8758</v>
      </c>
      <c r="J42" s="21" t="s">
        <v>188</v>
      </c>
      <c r="K42" s="21" t="s">
        <v>554</v>
      </c>
      <c r="L42" s="14" t="s">
        <v>360</v>
      </c>
      <c r="M42" s="14" t="s">
        <v>360</v>
      </c>
    </row>
    <row r="43" spans="1:13" ht="21" x14ac:dyDescent="0.25">
      <c r="A43" s="7" t="s">
        <v>42</v>
      </c>
      <c r="B43" s="8" t="s">
        <v>173</v>
      </c>
      <c r="C43" s="8" t="s">
        <v>174</v>
      </c>
      <c r="D43" s="11" t="s">
        <v>175</v>
      </c>
      <c r="E43" s="5" t="s">
        <v>150</v>
      </c>
      <c r="F43" s="11" t="s">
        <v>176</v>
      </c>
      <c r="G43" s="11">
        <v>491989.85</v>
      </c>
      <c r="H43" s="11">
        <v>271644.52</v>
      </c>
      <c r="I43" s="11">
        <v>1.38846</v>
      </c>
      <c r="J43" s="21" t="s">
        <v>188</v>
      </c>
      <c r="K43" s="21" t="s">
        <v>538</v>
      </c>
      <c r="L43" s="14" t="s">
        <v>360</v>
      </c>
      <c r="M43" s="14" t="s">
        <v>360</v>
      </c>
    </row>
    <row r="44" spans="1:13" ht="21" x14ac:dyDescent="0.25">
      <c r="A44" s="7" t="s">
        <v>43</v>
      </c>
      <c r="B44" s="8" t="s">
        <v>177</v>
      </c>
      <c r="C44" s="8" t="s">
        <v>178</v>
      </c>
      <c r="D44" s="11" t="s">
        <v>150</v>
      </c>
      <c r="E44" s="5" t="s">
        <v>150</v>
      </c>
      <c r="F44" s="11" t="s">
        <v>179</v>
      </c>
      <c r="G44" s="11">
        <v>489355.11</v>
      </c>
      <c r="H44" s="11">
        <v>268063.18</v>
      </c>
      <c r="I44" s="11">
        <v>0.82981899999999997</v>
      </c>
      <c r="J44" s="21" t="s">
        <v>190</v>
      </c>
      <c r="K44" s="21" t="s">
        <v>555</v>
      </c>
      <c r="L44" s="14" t="s">
        <v>360</v>
      </c>
      <c r="M44" s="14" t="s">
        <v>360</v>
      </c>
    </row>
    <row r="47" spans="1:13" x14ac:dyDescent="0.25">
      <c r="J47" s="15" t="s">
        <v>188</v>
      </c>
    </row>
    <row r="48" spans="1:13" x14ac:dyDescent="0.25">
      <c r="J48" s="17" t="s">
        <v>189</v>
      </c>
    </row>
    <row r="49" spans="10:10" x14ac:dyDescent="0.25">
      <c r="J49" s="18" t="s">
        <v>190</v>
      </c>
    </row>
    <row r="50" spans="10:10" x14ac:dyDescent="0.25">
      <c r="J50" s="19" t="s">
        <v>191</v>
      </c>
    </row>
  </sheetData>
  <dataValidations count="1">
    <dataValidation type="list" allowBlank="1" showInputMessage="1" showErrorMessage="1" sqref="J2:J44">
      <formula1>$J$47:$J$50</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2FCA0AA5-0E35-4EAE-B3F8-670EA56DD59A}">
            <xm:f>NOT(ISERROR(SEARCH($J$50,J2)))</xm:f>
            <xm:f>$J$50</xm:f>
            <x14:dxf>
              <fill>
                <patternFill>
                  <bgColor rgb="FFFF0000"/>
                </patternFill>
              </fill>
            </x14:dxf>
          </x14:cfRule>
          <x14:cfRule type="containsText" priority="2" operator="containsText" id="{89048773-F97F-462A-A49F-2EF1CF5D16F7}">
            <xm:f>NOT(ISERROR(SEARCH($J$49,J2)))</xm:f>
            <xm:f>$J$49</xm:f>
            <x14:dxf>
              <fill>
                <patternFill>
                  <bgColor theme="5"/>
                </patternFill>
              </fill>
            </x14:dxf>
          </x14:cfRule>
          <x14:cfRule type="containsText" priority="3" operator="containsText" id="{9625E67D-0878-4980-A83F-F4E966F53005}">
            <xm:f>NOT(ISERROR(SEARCH($J$48,J2)))</xm:f>
            <xm:f>$J$48</xm:f>
            <x14:dxf>
              <fill>
                <patternFill>
                  <bgColor rgb="FFFFFF00"/>
                </patternFill>
              </fill>
            </x14:dxf>
          </x14:cfRule>
          <x14:cfRule type="containsText" priority="4" operator="containsText" id="{59235C48-1A25-4F0B-A11E-0E8533B6E727}">
            <xm:f>NOT(ISERROR(SEARCH($J$47,J2)))</xm:f>
            <xm:f>$J$47</xm:f>
            <x14:dxf>
              <fill>
                <patternFill>
                  <bgColor rgb="FF92D050"/>
                </patternFill>
              </fill>
            </x14:dxf>
          </x14:cfRule>
          <xm:sqref>J2:J44</xm:sqref>
        </x14:conditionalFormatting>
      </x14:conditionalFormatting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50"/>
  <sheetViews>
    <sheetView topLeftCell="J1" zoomScale="90" zoomScaleNormal="90" workbookViewId="0">
      <pane ySplit="1" topLeftCell="A2" activePane="bottomLeft" state="frozen"/>
      <selection activeCell="R213" sqref="R213"/>
      <selection pane="bottomLeft" activeCell="J7" sqref="J7"/>
    </sheetView>
  </sheetViews>
  <sheetFormatPr defaultColWidth="37.140625" defaultRowHeight="15" x14ac:dyDescent="0.25"/>
  <cols>
    <col min="1" max="1" width="12.7109375" bestFit="1" customWidth="1"/>
    <col min="2" max="2" width="36.85546875" bestFit="1" customWidth="1"/>
    <col min="3" max="3" width="35" bestFit="1" customWidth="1"/>
    <col min="4" max="4" width="25.5703125" hidden="1" customWidth="1"/>
    <col min="5" max="5" width="16.85546875" hidden="1" customWidth="1"/>
    <col min="6" max="6" width="9.7109375" hidden="1" customWidth="1"/>
    <col min="7" max="7" width="9.5703125" hidden="1" customWidth="1"/>
    <col min="8" max="8" width="11" hidden="1" customWidth="1"/>
    <col min="9" max="9" width="12" hidden="1" customWidth="1"/>
    <col min="10" max="10" width="190.42578125" bestFit="1" customWidth="1"/>
    <col min="11" max="12" width="35" customWidth="1"/>
    <col min="13" max="13" width="12.42578125" bestFit="1" customWidth="1"/>
    <col min="14" max="14" width="10.7109375" bestFit="1" customWidth="1"/>
  </cols>
  <sheetData>
    <row r="1" spans="1:14" x14ac:dyDescent="0.25">
      <c r="A1" s="1" t="s">
        <v>0</v>
      </c>
      <c r="B1" s="1" t="s">
        <v>44</v>
      </c>
      <c r="C1" s="1" t="s">
        <v>45</v>
      </c>
      <c r="D1" s="1" t="s">
        <v>46</v>
      </c>
      <c r="E1" s="1" t="s">
        <v>180</v>
      </c>
      <c r="F1" s="1" t="s">
        <v>50</v>
      </c>
      <c r="G1" s="2" t="s">
        <v>52</v>
      </c>
      <c r="H1" s="2" t="s">
        <v>53</v>
      </c>
      <c r="I1" s="2" t="s">
        <v>54</v>
      </c>
      <c r="J1" s="2" t="s">
        <v>182</v>
      </c>
      <c r="K1" s="2" t="s">
        <v>2495</v>
      </c>
      <c r="L1" s="2" t="s">
        <v>183</v>
      </c>
      <c r="M1" s="2" t="s">
        <v>1398</v>
      </c>
      <c r="N1" s="2" t="s">
        <v>1399</v>
      </c>
    </row>
    <row r="2" spans="1:14" ht="21" x14ac:dyDescent="0.25">
      <c r="A2" s="180" t="s">
        <v>1</v>
      </c>
      <c r="B2" s="4" t="s">
        <v>47</v>
      </c>
      <c r="C2" s="4" t="s">
        <v>48</v>
      </c>
      <c r="D2" s="5" t="s">
        <v>49</v>
      </c>
      <c r="E2" s="5" t="s">
        <v>49</v>
      </c>
      <c r="F2" s="5" t="s">
        <v>51</v>
      </c>
      <c r="G2" s="5">
        <v>486899.83</v>
      </c>
      <c r="H2" s="5">
        <v>289698</v>
      </c>
      <c r="I2" s="5">
        <v>0.37925599999999998</v>
      </c>
      <c r="J2" s="21" t="s">
        <v>2493</v>
      </c>
      <c r="K2" s="14" t="s">
        <v>360</v>
      </c>
      <c r="L2" s="14"/>
      <c r="M2" s="14" t="s">
        <v>360</v>
      </c>
      <c r="N2" s="14"/>
    </row>
    <row r="3" spans="1:14" ht="21" x14ac:dyDescent="0.25">
      <c r="A3" s="180" t="s">
        <v>2</v>
      </c>
      <c r="B3" s="4" t="s">
        <v>55</v>
      </c>
      <c r="C3" s="4" t="s">
        <v>56</v>
      </c>
      <c r="D3" s="5" t="s">
        <v>49</v>
      </c>
      <c r="E3" s="5" t="s">
        <v>49</v>
      </c>
      <c r="F3" s="5" t="s">
        <v>57</v>
      </c>
      <c r="G3" s="5">
        <v>487568.06</v>
      </c>
      <c r="H3" s="5">
        <v>290137.73</v>
      </c>
      <c r="I3" s="5">
        <v>0.28341300000000003</v>
      </c>
      <c r="J3" s="21" t="s">
        <v>2492</v>
      </c>
      <c r="K3" s="14" t="s">
        <v>360</v>
      </c>
      <c r="L3" s="14"/>
      <c r="M3" s="14" t="s">
        <v>360</v>
      </c>
      <c r="N3" s="14"/>
    </row>
    <row r="4" spans="1:14" ht="21" x14ac:dyDescent="0.25">
      <c r="A4" s="180" t="s">
        <v>3</v>
      </c>
      <c r="B4" s="4" t="s">
        <v>58</v>
      </c>
      <c r="C4" s="4" t="s">
        <v>59</v>
      </c>
      <c r="D4" s="5" t="s">
        <v>49</v>
      </c>
      <c r="E4" s="5" t="s">
        <v>49</v>
      </c>
      <c r="F4" s="5" t="s">
        <v>60</v>
      </c>
      <c r="G4" s="5">
        <v>489672.02</v>
      </c>
      <c r="H4" s="5">
        <v>288671.46999999997</v>
      </c>
      <c r="I4" s="5">
        <v>0.252413</v>
      </c>
      <c r="J4" s="21" t="s">
        <v>196</v>
      </c>
      <c r="K4" s="14"/>
      <c r="L4" s="14"/>
      <c r="M4" s="14"/>
      <c r="N4" s="14"/>
    </row>
    <row r="5" spans="1:14" ht="21" x14ac:dyDescent="0.25">
      <c r="A5" s="180" t="s">
        <v>4</v>
      </c>
      <c r="B5" s="4" t="s">
        <v>61</v>
      </c>
      <c r="C5" s="4"/>
      <c r="D5" s="5" t="s">
        <v>49</v>
      </c>
      <c r="E5" s="5" t="s">
        <v>49</v>
      </c>
      <c r="F5" s="5" t="s">
        <v>62</v>
      </c>
      <c r="G5" s="5">
        <v>487035.92</v>
      </c>
      <c r="H5" s="5">
        <v>287221.71000000002</v>
      </c>
      <c r="I5" s="5">
        <v>0.41953200000000002</v>
      </c>
      <c r="J5" s="21" t="s">
        <v>2493</v>
      </c>
      <c r="K5" s="14" t="s">
        <v>360</v>
      </c>
      <c r="L5" s="14"/>
      <c r="M5" s="14" t="s">
        <v>360</v>
      </c>
      <c r="N5" s="14"/>
    </row>
    <row r="6" spans="1:14" ht="21" x14ac:dyDescent="0.25">
      <c r="A6" s="180" t="s">
        <v>5</v>
      </c>
      <c r="B6" s="4" t="s">
        <v>63</v>
      </c>
      <c r="C6" s="4" t="s">
        <v>64</v>
      </c>
      <c r="D6" s="5" t="s">
        <v>49</v>
      </c>
      <c r="E6" s="5" t="s">
        <v>49</v>
      </c>
      <c r="F6" s="5" t="s">
        <v>72</v>
      </c>
      <c r="G6" s="5">
        <v>487593.33</v>
      </c>
      <c r="H6" s="5">
        <v>288119.28999999998</v>
      </c>
      <c r="I6" s="5">
        <v>0.612904</v>
      </c>
      <c r="J6" s="21" t="s">
        <v>197</v>
      </c>
      <c r="K6" s="14"/>
      <c r="L6" s="14"/>
      <c r="M6" s="14"/>
      <c r="N6" s="14"/>
    </row>
    <row r="7" spans="1:14" ht="21" x14ac:dyDescent="0.25">
      <c r="A7" s="180" t="s">
        <v>6</v>
      </c>
      <c r="B7" s="4" t="s">
        <v>65</v>
      </c>
      <c r="C7" s="4"/>
      <c r="D7" s="5" t="s">
        <v>49</v>
      </c>
      <c r="E7" s="5" t="s">
        <v>49</v>
      </c>
      <c r="F7" s="5" t="s">
        <v>73</v>
      </c>
      <c r="G7" s="5">
        <v>486184.14</v>
      </c>
      <c r="H7" s="5">
        <v>287701.28999999998</v>
      </c>
      <c r="I7" s="5">
        <v>2.1105100000000001</v>
      </c>
      <c r="J7" s="21" t="s">
        <v>2493</v>
      </c>
      <c r="K7" s="14" t="s">
        <v>360</v>
      </c>
      <c r="L7" s="14"/>
      <c r="M7" s="14" t="s">
        <v>360</v>
      </c>
      <c r="N7" s="14" t="s">
        <v>360</v>
      </c>
    </row>
    <row r="8" spans="1:14" ht="21" x14ac:dyDescent="0.25">
      <c r="A8" s="180" t="s">
        <v>7</v>
      </c>
      <c r="B8" s="4" t="s">
        <v>66</v>
      </c>
      <c r="C8" s="4" t="s">
        <v>67</v>
      </c>
      <c r="D8" s="5" t="s">
        <v>49</v>
      </c>
      <c r="E8" s="5" t="s">
        <v>49</v>
      </c>
      <c r="F8" s="5" t="s">
        <v>74</v>
      </c>
      <c r="G8" s="5">
        <v>489243.38</v>
      </c>
      <c r="H8" s="5">
        <v>288612.34000000003</v>
      </c>
      <c r="I8" s="5">
        <v>0.80570299999999995</v>
      </c>
      <c r="J8" s="21" t="s">
        <v>2492</v>
      </c>
      <c r="K8" s="14" t="s">
        <v>360</v>
      </c>
      <c r="L8" s="14"/>
      <c r="M8" s="14" t="s">
        <v>360</v>
      </c>
      <c r="N8" s="14"/>
    </row>
    <row r="9" spans="1:14" ht="21" x14ac:dyDescent="0.25">
      <c r="A9" s="180" t="s">
        <v>8</v>
      </c>
      <c r="B9" s="4" t="s">
        <v>68</v>
      </c>
      <c r="C9" s="4"/>
      <c r="D9" s="5" t="s">
        <v>49</v>
      </c>
      <c r="E9" s="5" t="s">
        <v>49</v>
      </c>
      <c r="F9" s="5" t="s">
        <v>75</v>
      </c>
      <c r="G9" s="5">
        <v>486311.62</v>
      </c>
      <c r="H9" s="5">
        <v>288536.61</v>
      </c>
      <c r="I9" s="5">
        <v>3.9948100000000002</v>
      </c>
      <c r="J9" s="21" t="s">
        <v>2492</v>
      </c>
      <c r="K9" s="14" t="s">
        <v>360</v>
      </c>
      <c r="L9" s="14"/>
      <c r="M9" s="14" t="s">
        <v>360</v>
      </c>
      <c r="N9" s="14" t="s">
        <v>360</v>
      </c>
    </row>
    <row r="10" spans="1:14" ht="21" x14ac:dyDescent="0.25">
      <c r="A10" s="180" t="s">
        <v>9</v>
      </c>
      <c r="B10" s="4" t="s">
        <v>69</v>
      </c>
      <c r="C10" s="4"/>
      <c r="D10" s="5" t="s">
        <v>49</v>
      </c>
      <c r="E10" s="5" t="s">
        <v>49</v>
      </c>
      <c r="F10" s="5" t="s">
        <v>76</v>
      </c>
      <c r="G10" s="5">
        <v>488000.75</v>
      </c>
      <c r="H10" s="5">
        <v>288724.53000000003</v>
      </c>
      <c r="I10" s="5">
        <v>0.70128599999999996</v>
      </c>
      <c r="J10" s="21" t="s">
        <v>2493</v>
      </c>
      <c r="K10" s="14" t="s">
        <v>360</v>
      </c>
      <c r="L10" s="14"/>
      <c r="M10" s="14" t="s">
        <v>360</v>
      </c>
      <c r="N10" s="14"/>
    </row>
    <row r="11" spans="1:14" ht="21" x14ac:dyDescent="0.25">
      <c r="A11" s="180" t="s">
        <v>10</v>
      </c>
      <c r="B11" s="4" t="s">
        <v>70</v>
      </c>
      <c r="C11" s="4"/>
      <c r="D11" s="5" t="s">
        <v>49</v>
      </c>
      <c r="E11" s="5" t="s">
        <v>49</v>
      </c>
      <c r="F11" s="5" t="s">
        <v>77</v>
      </c>
      <c r="G11" s="5">
        <v>486108.26</v>
      </c>
      <c r="H11" s="5">
        <v>287407.74</v>
      </c>
      <c r="I11" s="5">
        <v>1.6654899999999999</v>
      </c>
      <c r="J11" s="21" t="s">
        <v>2493</v>
      </c>
      <c r="K11" s="14" t="s">
        <v>360</v>
      </c>
      <c r="L11" s="14"/>
      <c r="M11" s="14" t="s">
        <v>360</v>
      </c>
      <c r="N11" s="14" t="s">
        <v>360</v>
      </c>
    </row>
    <row r="12" spans="1:14" ht="21" x14ac:dyDescent="0.25">
      <c r="A12" s="180" t="s">
        <v>11</v>
      </c>
      <c r="B12" s="4" t="s">
        <v>71</v>
      </c>
      <c r="C12" s="4"/>
      <c r="D12" s="5" t="s">
        <v>49</v>
      </c>
      <c r="E12" s="5" t="s">
        <v>49</v>
      </c>
      <c r="F12" s="5" t="s">
        <v>78</v>
      </c>
      <c r="G12" s="5">
        <v>489374.37</v>
      </c>
      <c r="H12" s="5">
        <v>290154.49</v>
      </c>
      <c r="I12" s="5">
        <v>9.7194800000000008</v>
      </c>
      <c r="J12" s="21" t="s">
        <v>196</v>
      </c>
      <c r="K12" s="14"/>
      <c r="L12" s="14"/>
      <c r="M12" s="14"/>
      <c r="N12" s="14"/>
    </row>
    <row r="13" spans="1:14" ht="21" x14ac:dyDescent="0.25">
      <c r="A13" s="179" t="s">
        <v>12</v>
      </c>
      <c r="B13" s="4" t="s">
        <v>79</v>
      </c>
      <c r="C13" s="4" t="s">
        <v>80</v>
      </c>
      <c r="D13" s="5" t="s">
        <v>81</v>
      </c>
      <c r="E13" s="5" t="s">
        <v>81</v>
      </c>
      <c r="F13" s="5" t="s">
        <v>84</v>
      </c>
      <c r="G13" s="5">
        <v>487396.51</v>
      </c>
      <c r="H13" s="5">
        <v>280288.78000000003</v>
      </c>
      <c r="I13" s="5">
        <v>0.42795100000000003</v>
      </c>
      <c r="J13" s="21" t="s">
        <v>2492</v>
      </c>
      <c r="K13" s="14" t="s">
        <v>360</v>
      </c>
      <c r="L13" s="14"/>
      <c r="M13" s="14" t="s">
        <v>360</v>
      </c>
      <c r="N13" s="14"/>
    </row>
    <row r="14" spans="1:14" ht="21" x14ac:dyDescent="0.25">
      <c r="A14" s="179" t="s">
        <v>13</v>
      </c>
      <c r="B14" s="4" t="s">
        <v>82</v>
      </c>
      <c r="C14" s="4" t="s">
        <v>83</v>
      </c>
      <c r="D14" s="5" t="s">
        <v>81</v>
      </c>
      <c r="E14" s="5" t="s">
        <v>81</v>
      </c>
      <c r="F14" s="5" t="s">
        <v>85</v>
      </c>
      <c r="G14" s="5">
        <v>486593.37</v>
      </c>
      <c r="H14" s="5">
        <v>279982.45</v>
      </c>
      <c r="I14" s="5">
        <v>1.6230199999999999</v>
      </c>
      <c r="J14" s="21" t="s">
        <v>2492</v>
      </c>
      <c r="K14" s="14" t="s">
        <v>360</v>
      </c>
      <c r="L14" s="14"/>
      <c r="M14" s="14" t="s">
        <v>360</v>
      </c>
      <c r="N14" s="14"/>
    </row>
    <row r="15" spans="1:14" ht="22.5" x14ac:dyDescent="0.25">
      <c r="A15" s="179" t="s">
        <v>14</v>
      </c>
      <c r="B15" s="4" t="s">
        <v>86</v>
      </c>
      <c r="C15" s="4" t="s">
        <v>87</v>
      </c>
      <c r="D15" s="5" t="s">
        <v>88</v>
      </c>
      <c r="E15" s="5" t="s">
        <v>81</v>
      </c>
      <c r="F15" s="5" t="s">
        <v>89</v>
      </c>
      <c r="G15" s="5">
        <v>481629.76</v>
      </c>
      <c r="H15" s="5">
        <v>281514.83</v>
      </c>
      <c r="I15" s="5">
        <v>1.6044499999999999</v>
      </c>
      <c r="J15" s="21" t="s">
        <v>2491</v>
      </c>
      <c r="K15" s="14" t="s">
        <v>360</v>
      </c>
      <c r="L15" s="14"/>
      <c r="M15" s="14" t="s">
        <v>360</v>
      </c>
      <c r="N15" s="14" t="s">
        <v>360</v>
      </c>
    </row>
    <row r="16" spans="1:14" ht="21" x14ac:dyDescent="0.25">
      <c r="A16" s="179" t="s">
        <v>15</v>
      </c>
      <c r="B16" s="4" t="s">
        <v>90</v>
      </c>
      <c r="C16" s="4" t="s">
        <v>91</v>
      </c>
      <c r="D16" s="5" t="s">
        <v>92</v>
      </c>
      <c r="E16" s="5" t="s">
        <v>81</v>
      </c>
      <c r="F16" s="5" t="s">
        <v>93</v>
      </c>
      <c r="G16" s="5">
        <v>480442.17</v>
      </c>
      <c r="H16" s="5">
        <v>288146.62</v>
      </c>
      <c r="I16" s="5">
        <v>1.6927700000000001</v>
      </c>
      <c r="J16" s="21" t="s">
        <v>196</v>
      </c>
      <c r="K16" s="14"/>
      <c r="L16" s="14"/>
      <c r="M16" s="14"/>
      <c r="N16" s="14"/>
    </row>
    <row r="17" spans="1:14" ht="21" x14ac:dyDescent="0.25">
      <c r="A17" s="179" t="s">
        <v>16</v>
      </c>
      <c r="B17" s="4" t="s">
        <v>1535</v>
      </c>
      <c r="C17" s="4" t="s">
        <v>95</v>
      </c>
      <c r="D17" s="5" t="s">
        <v>96</v>
      </c>
      <c r="E17" s="5" t="s">
        <v>81</v>
      </c>
      <c r="F17" s="5" t="s">
        <v>97</v>
      </c>
      <c r="G17" s="5">
        <v>481326.27</v>
      </c>
      <c r="H17" s="5">
        <v>282839.21999999997</v>
      </c>
      <c r="I17" s="5">
        <v>3.4181400000000002</v>
      </c>
      <c r="J17" s="21" t="s">
        <v>2493</v>
      </c>
      <c r="K17" s="14" t="s">
        <v>360</v>
      </c>
      <c r="L17" s="14"/>
      <c r="M17" s="14" t="s">
        <v>360</v>
      </c>
      <c r="N17" s="14"/>
    </row>
    <row r="18" spans="1:14" ht="21" x14ac:dyDescent="0.25">
      <c r="A18" s="179" t="s">
        <v>17</v>
      </c>
      <c r="B18" s="4" t="s">
        <v>1536</v>
      </c>
      <c r="C18" s="4"/>
      <c r="D18" s="5" t="s">
        <v>99</v>
      </c>
      <c r="E18" s="5" t="s">
        <v>81</v>
      </c>
      <c r="F18" s="5" t="s">
        <v>100</v>
      </c>
      <c r="G18" s="5">
        <v>489519.82</v>
      </c>
      <c r="H18" s="5">
        <v>273939.83</v>
      </c>
      <c r="I18" s="5">
        <v>1.1938899999999999</v>
      </c>
      <c r="J18" s="21" t="s">
        <v>2493</v>
      </c>
      <c r="K18" s="14" t="s">
        <v>360</v>
      </c>
      <c r="L18" s="14"/>
      <c r="M18" s="14" t="s">
        <v>360</v>
      </c>
      <c r="N18" s="14" t="s">
        <v>360</v>
      </c>
    </row>
    <row r="19" spans="1:14" ht="21" x14ac:dyDescent="0.25">
      <c r="A19" s="178" t="s">
        <v>18</v>
      </c>
      <c r="B19" s="8" t="s">
        <v>101</v>
      </c>
      <c r="C19" s="8" t="s">
        <v>102</v>
      </c>
      <c r="D19" s="9" t="s">
        <v>88</v>
      </c>
      <c r="E19" s="5" t="s">
        <v>81</v>
      </c>
      <c r="F19" s="9" t="s">
        <v>104</v>
      </c>
      <c r="G19" s="9">
        <v>481657.55</v>
      </c>
      <c r="H19" s="9">
        <v>281572.78999999998</v>
      </c>
      <c r="I19" s="9">
        <v>0.39340000000000003</v>
      </c>
      <c r="J19" s="21" t="s">
        <v>2491</v>
      </c>
      <c r="K19" s="14" t="s">
        <v>360</v>
      </c>
      <c r="L19" s="14"/>
      <c r="M19" s="14" t="s">
        <v>360</v>
      </c>
      <c r="N19" s="14"/>
    </row>
    <row r="20" spans="1:14" ht="21" x14ac:dyDescent="0.25">
      <c r="A20" s="178" t="s">
        <v>19</v>
      </c>
      <c r="B20" s="139" t="s">
        <v>1278</v>
      </c>
      <c r="C20" s="20" t="s">
        <v>1279</v>
      </c>
      <c r="D20" s="11" t="s">
        <v>103</v>
      </c>
      <c r="E20" s="5" t="s">
        <v>81</v>
      </c>
      <c r="F20" s="11" t="s">
        <v>105</v>
      </c>
      <c r="G20" s="11">
        <v>486346.69</v>
      </c>
      <c r="H20" s="11">
        <v>278328.44</v>
      </c>
      <c r="I20" s="11">
        <v>0.35975200000000002</v>
      </c>
      <c r="J20" s="21" t="s">
        <v>195</v>
      </c>
      <c r="K20" s="14"/>
      <c r="L20" s="14"/>
      <c r="M20" s="14" t="s">
        <v>360</v>
      </c>
      <c r="N20" s="14" t="s">
        <v>360</v>
      </c>
    </row>
    <row r="21" spans="1:14" ht="21" x14ac:dyDescent="0.25">
      <c r="A21" s="178" t="s">
        <v>20</v>
      </c>
      <c r="B21" s="139" t="s">
        <v>1276</v>
      </c>
      <c r="C21" s="20" t="s">
        <v>1277</v>
      </c>
      <c r="D21" s="11" t="s">
        <v>103</v>
      </c>
      <c r="E21" s="5" t="s">
        <v>81</v>
      </c>
      <c r="F21" s="11" t="s">
        <v>108</v>
      </c>
      <c r="G21" s="11">
        <v>486299.13</v>
      </c>
      <c r="H21" s="11">
        <v>278720.7</v>
      </c>
      <c r="I21" s="11">
        <v>1.3367899999999999</v>
      </c>
      <c r="J21" s="21" t="s">
        <v>195</v>
      </c>
      <c r="K21" s="14"/>
      <c r="L21" s="14"/>
      <c r="M21" s="14" t="s">
        <v>360</v>
      </c>
      <c r="N21" s="14" t="s">
        <v>360</v>
      </c>
    </row>
    <row r="22" spans="1:14" ht="21" x14ac:dyDescent="0.25">
      <c r="A22" s="178" t="s">
        <v>21</v>
      </c>
      <c r="B22" s="10" t="s">
        <v>106</v>
      </c>
      <c r="C22" s="10" t="s">
        <v>83</v>
      </c>
      <c r="D22" s="10" t="s">
        <v>107</v>
      </c>
      <c r="E22" s="5" t="s">
        <v>81</v>
      </c>
      <c r="F22" s="10" t="s">
        <v>109</v>
      </c>
      <c r="G22" s="10">
        <v>486328.68</v>
      </c>
      <c r="H22" s="10">
        <v>280418.86</v>
      </c>
      <c r="I22" s="10">
        <v>0.44078000000000001</v>
      </c>
      <c r="J22" s="21" t="s">
        <v>2492</v>
      </c>
      <c r="K22" s="14" t="s">
        <v>360</v>
      </c>
      <c r="L22" s="14"/>
      <c r="M22" s="14" t="s">
        <v>360</v>
      </c>
      <c r="N22" s="14"/>
    </row>
    <row r="23" spans="1:14" ht="21" x14ac:dyDescent="0.25">
      <c r="A23" s="178" t="s">
        <v>22</v>
      </c>
      <c r="B23" s="139" t="s">
        <v>1537</v>
      </c>
      <c r="C23" s="20" t="s">
        <v>138</v>
      </c>
      <c r="D23" s="11" t="s">
        <v>103</v>
      </c>
      <c r="E23" s="5" t="s">
        <v>81</v>
      </c>
      <c r="F23" s="11" t="s">
        <v>110</v>
      </c>
      <c r="G23" s="11">
        <v>486520.71</v>
      </c>
      <c r="H23" s="11">
        <v>278325.53999999998</v>
      </c>
      <c r="I23" s="11">
        <v>0.52382700000000004</v>
      </c>
      <c r="J23" s="21" t="s">
        <v>195</v>
      </c>
      <c r="K23" s="14"/>
      <c r="L23" s="14"/>
      <c r="M23" s="14" t="s">
        <v>360</v>
      </c>
      <c r="N23" s="14" t="s">
        <v>360</v>
      </c>
    </row>
    <row r="24" spans="1:14" ht="21" x14ac:dyDescent="0.25">
      <c r="A24" s="178" t="s">
        <v>23</v>
      </c>
      <c r="B24" s="8" t="s">
        <v>111</v>
      </c>
      <c r="C24" s="8" t="s">
        <v>112</v>
      </c>
      <c r="D24" s="11" t="s">
        <v>113</v>
      </c>
      <c r="E24" s="5" t="s">
        <v>181</v>
      </c>
      <c r="F24" s="11" t="s">
        <v>114</v>
      </c>
      <c r="G24" s="11">
        <v>499603.02</v>
      </c>
      <c r="H24" s="11">
        <v>278432.45</v>
      </c>
      <c r="I24" s="11">
        <v>0.251448</v>
      </c>
      <c r="J24" s="21" t="s">
        <v>2493</v>
      </c>
      <c r="K24" s="14" t="s">
        <v>360</v>
      </c>
      <c r="L24" s="14"/>
      <c r="M24" s="14" t="s">
        <v>360</v>
      </c>
      <c r="N24" s="14"/>
    </row>
    <row r="25" spans="1:14" ht="21" x14ac:dyDescent="0.25">
      <c r="A25" s="178" t="s">
        <v>24</v>
      </c>
      <c r="B25" s="8" t="s">
        <v>115</v>
      </c>
      <c r="C25" s="8" t="s">
        <v>116</v>
      </c>
      <c r="D25" s="11" t="s">
        <v>117</v>
      </c>
      <c r="E25" s="5" t="s">
        <v>181</v>
      </c>
      <c r="F25" s="11" t="s">
        <v>118</v>
      </c>
      <c r="G25" s="11">
        <v>494196.16</v>
      </c>
      <c r="H25" s="11">
        <v>270375.58</v>
      </c>
      <c r="I25" s="11">
        <v>0.47878599999999999</v>
      </c>
      <c r="J25" s="21" t="s">
        <v>196</v>
      </c>
      <c r="K25" s="14"/>
      <c r="L25" s="14"/>
      <c r="M25" s="14"/>
      <c r="N25" s="14"/>
    </row>
    <row r="26" spans="1:14" ht="22.5" x14ac:dyDescent="0.25">
      <c r="A26" s="178" t="s">
        <v>25</v>
      </c>
      <c r="B26" s="8" t="s">
        <v>119</v>
      </c>
      <c r="C26" s="8" t="s">
        <v>120</v>
      </c>
      <c r="D26" s="11" t="s">
        <v>117</v>
      </c>
      <c r="E26" s="5" t="s">
        <v>181</v>
      </c>
      <c r="F26" s="11" t="s">
        <v>121</v>
      </c>
      <c r="G26" s="11">
        <v>494797.52</v>
      </c>
      <c r="H26" s="11">
        <v>270705.51</v>
      </c>
      <c r="I26" s="11">
        <v>0.52088599999999996</v>
      </c>
      <c r="J26" s="21" t="s">
        <v>2493</v>
      </c>
      <c r="K26" s="14" t="s">
        <v>360</v>
      </c>
      <c r="L26" s="14"/>
      <c r="M26" s="14" t="s">
        <v>360</v>
      </c>
      <c r="N26" s="14" t="s">
        <v>360</v>
      </c>
    </row>
    <row r="27" spans="1:14" ht="21" x14ac:dyDescent="0.25">
      <c r="A27" s="178" t="s">
        <v>26</v>
      </c>
      <c r="B27" s="8" t="s">
        <v>122</v>
      </c>
      <c r="C27" s="8" t="s">
        <v>123</v>
      </c>
      <c r="D27" s="11" t="s">
        <v>117</v>
      </c>
      <c r="E27" s="5" t="s">
        <v>181</v>
      </c>
      <c r="F27" s="11" t="s">
        <v>124</v>
      </c>
      <c r="G27" s="11">
        <v>493862.44</v>
      </c>
      <c r="H27" s="11">
        <v>270306.44</v>
      </c>
      <c r="I27" s="11">
        <v>8.8405100000000001</v>
      </c>
      <c r="J27" s="21" t="s">
        <v>2493</v>
      </c>
      <c r="K27" s="14" t="s">
        <v>360</v>
      </c>
      <c r="L27" s="14"/>
      <c r="M27" s="14" t="s">
        <v>360</v>
      </c>
      <c r="N27" s="14" t="s">
        <v>360</v>
      </c>
    </row>
    <row r="28" spans="1:14" ht="21" x14ac:dyDescent="0.25">
      <c r="A28" s="178" t="s">
        <v>27</v>
      </c>
      <c r="B28" s="12">
        <v>77</v>
      </c>
      <c r="C28" s="8" t="s">
        <v>125</v>
      </c>
      <c r="D28" s="11" t="s">
        <v>126</v>
      </c>
      <c r="E28" s="5" t="s">
        <v>181</v>
      </c>
      <c r="F28" s="11" t="s">
        <v>127</v>
      </c>
      <c r="G28" s="11">
        <v>496307.57</v>
      </c>
      <c r="H28" s="11">
        <v>268899.7</v>
      </c>
      <c r="I28" s="11">
        <v>0.28983300000000001</v>
      </c>
      <c r="J28" s="21" t="s">
        <v>2492</v>
      </c>
      <c r="K28" s="14" t="s">
        <v>360</v>
      </c>
      <c r="L28" s="14"/>
      <c r="M28" s="14" t="s">
        <v>360</v>
      </c>
      <c r="N28" s="14" t="s">
        <v>360</v>
      </c>
    </row>
    <row r="29" spans="1:14" ht="21" x14ac:dyDescent="0.25">
      <c r="A29" s="178" t="s">
        <v>28</v>
      </c>
      <c r="B29" s="8" t="s">
        <v>128</v>
      </c>
      <c r="C29" s="8" t="s">
        <v>120</v>
      </c>
      <c r="D29" s="11" t="s">
        <v>129</v>
      </c>
      <c r="E29" s="5" t="s">
        <v>181</v>
      </c>
      <c r="F29" s="11" t="s">
        <v>130</v>
      </c>
      <c r="G29" s="11">
        <v>506214.07</v>
      </c>
      <c r="H29" s="11">
        <v>296308.36</v>
      </c>
      <c r="I29" s="11">
        <v>0.30342200000000003</v>
      </c>
      <c r="J29" s="21" t="s">
        <v>197</v>
      </c>
      <c r="K29" s="14"/>
      <c r="L29" s="14"/>
      <c r="M29" s="14" t="s">
        <v>360</v>
      </c>
      <c r="N29" s="14" t="s">
        <v>360</v>
      </c>
    </row>
    <row r="30" spans="1:14" ht="21" x14ac:dyDescent="0.25">
      <c r="A30" s="178" t="s">
        <v>29</v>
      </c>
      <c r="B30" s="13">
        <v>21</v>
      </c>
      <c r="C30" s="8" t="s">
        <v>131</v>
      </c>
      <c r="D30" s="11" t="s">
        <v>132</v>
      </c>
      <c r="E30" s="5" t="s">
        <v>181</v>
      </c>
      <c r="F30" s="11" t="s">
        <v>133</v>
      </c>
      <c r="G30" s="11">
        <v>498355.3</v>
      </c>
      <c r="H30" s="11">
        <v>275255.33</v>
      </c>
      <c r="I30" s="11">
        <v>0.31092500000000001</v>
      </c>
      <c r="J30" s="21" t="s">
        <v>197</v>
      </c>
      <c r="K30" s="14"/>
      <c r="L30" s="14"/>
      <c r="M30" s="14"/>
      <c r="N30" s="14"/>
    </row>
    <row r="31" spans="1:14" ht="21" x14ac:dyDescent="0.25">
      <c r="A31" s="178" t="s">
        <v>30</v>
      </c>
      <c r="B31" s="8" t="s">
        <v>134</v>
      </c>
      <c r="C31" s="8" t="s">
        <v>135</v>
      </c>
      <c r="D31" s="11" t="s">
        <v>136</v>
      </c>
      <c r="E31" s="5" t="s">
        <v>181</v>
      </c>
      <c r="F31" s="11" t="s">
        <v>141</v>
      </c>
      <c r="G31" s="11">
        <v>495068.93</v>
      </c>
      <c r="H31" s="11">
        <v>267111.33</v>
      </c>
      <c r="I31" s="11">
        <v>0.29413099999999998</v>
      </c>
      <c r="J31" s="21" t="s">
        <v>2493</v>
      </c>
      <c r="K31" s="14" t="s">
        <v>360</v>
      </c>
      <c r="L31" s="14"/>
      <c r="M31" s="14" t="s">
        <v>360</v>
      </c>
      <c r="N31" s="14"/>
    </row>
    <row r="32" spans="1:14" ht="21" x14ac:dyDescent="0.25">
      <c r="A32" s="178" t="s">
        <v>31</v>
      </c>
      <c r="B32" s="8" t="s">
        <v>137</v>
      </c>
      <c r="C32" s="8" t="s">
        <v>138</v>
      </c>
      <c r="D32" s="11" t="s">
        <v>136</v>
      </c>
      <c r="E32" s="5" t="s">
        <v>181</v>
      </c>
      <c r="F32" s="11" t="s">
        <v>142</v>
      </c>
      <c r="G32" s="11">
        <v>495591.94</v>
      </c>
      <c r="H32" s="11">
        <v>267572.40000000002</v>
      </c>
      <c r="I32" s="11">
        <v>0.38409500000000002</v>
      </c>
      <c r="J32" s="21" t="s">
        <v>2492</v>
      </c>
      <c r="K32" s="14" t="s">
        <v>360</v>
      </c>
      <c r="L32" s="14"/>
      <c r="M32" s="14" t="s">
        <v>360</v>
      </c>
      <c r="N32" s="14" t="s">
        <v>360</v>
      </c>
    </row>
    <row r="33" spans="1:14" ht="21" x14ac:dyDescent="0.25">
      <c r="A33" s="178" t="s">
        <v>32</v>
      </c>
      <c r="B33" s="8" t="s">
        <v>139</v>
      </c>
      <c r="C33" s="8" t="s">
        <v>140</v>
      </c>
      <c r="D33" s="11" t="s">
        <v>136</v>
      </c>
      <c r="E33" s="5" t="s">
        <v>181</v>
      </c>
      <c r="F33" s="11" t="s">
        <v>143</v>
      </c>
      <c r="G33" s="11">
        <v>496208.16</v>
      </c>
      <c r="H33" s="11">
        <v>267072.71999999997</v>
      </c>
      <c r="I33" s="11">
        <v>0.73693699999999995</v>
      </c>
      <c r="J33" s="21" t="s">
        <v>2492</v>
      </c>
      <c r="K33" s="14" t="s">
        <v>360</v>
      </c>
      <c r="L33" s="14"/>
      <c r="M33" s="14" t="s">
        <v>360</v>
      </c>
      <c r="N33" s="14" t="s">
        <v>360</v>
      </c>
    </row>
    <row r="34" spans="1:14" ht="21" x14ac:dyDescent="0.25">
      <c r="A34" s="178" t="s">
        <v>33</v>
      </c>
      <c r="B34" s="8" t="s">
        <v>144</v>
      </c>
      <c r="C34" s="8" t="s">
        <v>145</v>
      </c>
      <c r="D34" s="11" t="s">
        <v>146</v>
      </c>
      <c r="E34" s="5" t="s">
        <v>150</v>
      </c>
      <c r="F34" s="11" t="s">
        <v>147</v>
      </c>
      <c r="G34" s="11">
        <v>490694.17</v>
      </c>
      <c r="H34" s="11">
        <v>262895.2</v>
      </c>
      <c r="I34" s="11">
        <v>1.7342299999999999</v>
      </c>
      <c r="J34" s="21" t="s">
        <v>196</v>
      </c>
      <c r="K34" s="14"/>
      <c r="L34" s="14"/>
      <c r="M34" s="14"/>
      <c r="N34" s="14"/>
    </row>
    <row r="35" spans="1:14" ht="21" x14ac:dyDescent="0.25">
      <c r="A35" s="178" t="s">
        <v>34</v>
      </c>
      <c r="B35" s="8" t="s">
        <v>148</v>
      </c>
      <c r="C35" s="8" t="s">
        <v>149</v>
      </c>
      <c r="D35" s="11" t="s">
        <v>150</v>
      </c>
      <c r="E35" s="5" t="s">
        <v>150</v>
      </c>
      <c r="F35" s="11" t="s">
        <v>151</v>
      </c>
      <c r="G35" s="11">
        <v>488794.33</v>
      </c>
      <c r="H35" s="11">
        <v>267310.05</v>
      </c>
      <c r="I35" s="11">
        <v>0.73684400000000005</v>
      </c>
      <c r="J35" s="21" t="s">
        <v>2492</v>
      </c>
      <c r="K35" s="14" t="s">
        <v>360</v>
      </c>
      <c r="L35" s="14"/>
      <c r="M35" s="14" t="s">
        <v>360</v>
      </c>
      <c r="N35" s="14"/>
    </row>
    <row r="36" spans="1:14" ht="21" x14ac:dyDescent="0.25">
      <c r="A36" s="178" t="s">
        <v>35</v>
      </c>
      <c r="B36" s="8" t="s">
        <v>152</v>
      </c>
      <c r="C36" s="8" t="s">
        <v>153</v>
      </c>
      <c r="D36" s="11" t="s">
        <v>150</v>
      </c>
      <c r="E36" s="5" t="s">
        <v>150</v>
      </c>
      <c r="F36" s="11" t="s">
        <v>154</v>
      </c>
      <c r="G36" s="11">
        <v>488274.32</v>
      </c>
      <c r="H36" s="11">
        <v>266723.45</v>
      </c>
      <c r="I36" s="11">
        <v>0.375162</v>
      </c>
      <c r="J36" s="21" t="s">
        <v>2491</v>
      </c>
      <c r="K36" s="14" t="s">
        <v>360</v>
      </c>
      <c r="L36" s="14"/>
      <c r="M36" s="14" t="s">
        <v>360</v>
      </c>
      <c r="N36" s="14"/>
    </row>
    <row r="37" spans="1:14" ht="21" x14ac:dyDescent="0.25">
      <c r="A37" s="178" t="s">
        <v>36</v>
      </c>
      <c r="B37" s="8" t="s">
        <v>155</v>
      </c>
      <c r="C37" s="8" t="s">
        <v>156</v>
      </c>
      <c r="D37" s="11" t="s">
        <v>150</v>
      </c>
      <c r="E37" s="5" t="s">
        <v>150</v>
      </c>
      <c r="F37" s="11" t="s">
        <v>157</v>
      </c>
      <c r="G37" s="11">
        <v>488406.05</v>
      </c>
      <c r="H37" s="11">
        <v>267919.84999999998</v>
      </c>
      <c r="I37" s="11">
        <v>0.54935400000000001</v>
      </c>
      <c r="J37" s="21" t="s">
        <v>2491</v>
      </c>
      <c r="K37" s="14" t="s">
        <v>360</v>
      </c>
      <c r="L37" s="14"/>
      <c r="M37" s="14" t="s">
        <v>360</v>
      </c>
      <c r="N37" s="14"/>
    </row>
    <row r="38" spans="1:14" ht="21" x14ac:dyDescent="0.25">
      <c r="A38" s="178" t="s">
        <v>37</v>
      </c>
      <c r="B38" s="8" t="s">
        <v>158</v>
      </c>
      <c r="C38" s="8" t="s">
        <v>159</v>
      </c>
      <c r="D38" s="11" t="s">
        <v>150</v>
      </c>
      <c r="E38" s="5" t="s">
        <v>150</v>
      </c>
      <c r="F38" s="11" t="s">
        <v>162</v>
      </c>
      <c r="G38" s="11">
        <v>489738.89</v>
      </c>
      <c r="H38" s="11">
        <v>268548.96999999997</v>
      </c>
      <c r="I38" s="11">
        <v>1.13853</v>
      </c>
      <c r="J38" s="21" t="s">
        <v>2492</v>
      </c>
      <c r="K38" s="14" t="s">
        <v>360</v>
      </c>
      <c r="L38" s="14"/>
      <c r="M38" s="14" t="s">
        <v>360</v>
      </c>
      <c r="N38" s="14" t="s">
        <v>360</v>
      </c>
    </row>
    <row r="39" spans="1:14" ht="21" x14ac:dyDescent="0.25">
      <c r="A39" s="178" t="s">
        <v>38</v>
      </c>
      <c r="B39" s="8" t="s">
        <v>160</v>
      </c>
      <c r="C39" s="8" t="s">
        <v>161</v>
      </c>
      <c r="D39" s="11" t="s">
        <v>161</v>
      </c>
      <c r="E39" s="5" t="s">
        <v>150</v>
      </c>
      <c r="F39" s="11" t="s">
        <v>163</v>
      </c>
      <c r="G39" s="11">
        <v>490400.44</v>
      </c>
      <c r="H39" s="11">
        <v>259507.38</v>
      </c>
      <c r="I39" s="11">
        <v>0.66134700000000002</v>
      </c>
      <c r="J39" s="21" t="s">
        <v>197</v>
      </c>
      <c r="K39" s="14"/>
      <c r="L39" s="14"/>
      <c r="M39" s="14"/>
      <c r="N39" s="14"/>
    </row>
    <row r="40" spans="1:14" ht="21" x14ac:dyDescent="0.25">
      <c r="A40" s="178" t="s">
        <v>39</v>
      </c>
      <c r="B40" s="8" t="s">
        <v>164</v>
      </c>
      <c r="C40" s="8" t="s">
        <v>165</v>
      </c>
      <c r="D40" s="11" t="s">
        <v>150</v>
      </c>
      <c r="E40" s="5" t="s">
        <v>150</v>
      </c>
      <c r="F40" s="11" t="s">
        <v>166</v>
      </c>
      <c r="G40" s="11">
        <v>488882.73</v>
      </c>
      <c r="H40" s="11">
        <v>267926.53000000003</v>
      </c>
      <c r="I40" s="11">
        <v>3.1223700000000001</v>
      </c>
      <c r="J40" s="21" t="s">
        <v>2492</v>
      </c>
      <c r="K40" s="14" t="s">
        <v>360</v>
      </c>
      <c r="L40" s="14"/>
      <c r="M40" s="14" t="s">
        <v>360</v>
      </c>
      <c r="N40" s="14" t="s">
        <v>360</v>
      </c>
    </row>
    <row r="41" spans="1:14" ht="21" x14ac:dyDescent="0.25">
      <c r="A41" s="178" t="s">
        <v>40</v>
      </c>
      <c r="B41" s="8" t="s">
        <v>167</v>
      </c>
      <c r="C41" s="8" t="s">
        <v>168</v>
      </c>
      <c r="D41" s="11" t="s">
        <v>150</v>
      </c>
      <c r="E41" s="5" t="s">
        <v>150</v>
      </c>
      <c r="F41" s="11" t="s">
        <v>169</v>
      </c>
      <c r="G41" s="11">
        <v>489353.2</v>
      </c>
      <c r="H41" s="11">
        <v>267916.62</v>
      </c>
      <c r="I41" s="11">
        <v>0.45309300000000002</v>
      </c>
      <c r="J41" s="21" t="s">
        <v>2492</v>
      </c>
      <c r="K41" s="14" t="s">
        <v>360</v>
      </c>
      <c r="L41" s="14"/>
      <c r="M41" s="14" t="s">
        <v>360</v>
      </c>
      <c r="N41" s="14" t="s">
        <v>360</v>
      </c>
    </row>
    <row r="42" spans="1:14" ht="21" x14ac:dyDescent="0.25">
      <c r="A42" s="178" t="s">
        <v>41</v>
      </c>
      <c r="B42" s="8" t="s">
        <v>170</v>
      </c>
      <c r="C42" s="8" t="s">
        <v>171</v>
      </c>
      <c r="D42" s="11" t="s">
        <v>150</v>
      </c>
      <c r="E42" s="5" t="s">
        <v>150</v>
      </c>
      <c r="F42" s="11" t="s">
        <v>172</v>
      </c>
      <c r="G42" s="11">
        <v>490181.41</v>
      </c>
      <c r="H42" s="11">
        <v>268930.89</v>
      </c>
      <c r="I42" s="11">
        <v>10.8758</v>
      </c>
      <c r="J42" s="21" t="s">
        <v>2492</v>
      </c>
      <c r="K42" s="14" t="s">
        <v>360</v>
      </c>
      <c r="L42" s="14"/>
      <c r="M42" s="14" t="s">
        <v>360</v>
      </c>
      <c r="N42" s="14" t="s">
        <v>360</v>
      </c>
    </row>
    <row r="43" spans="1:14" ht="21" x14ac:dyDescent="0.25">
      <c r="A43" s="178" t="s">
        <v>42</v>
      </c>
      <c r="B43" s="8" t="s">
        <v>173</v>
      </c>
      <c r="C43" s="8" t="s">
        <v>174</v>
      </c>
      <c r="D43" s="11" t="s">
        <v>175</v>
      </c>
      <c r="E43" s="5" t="s">
        <v>150</v>
      </c>
      <c r="F43" s="11" t="s">
        <v>176</v>
      </c>
      <c r="G43" s="11">
        <v>491989.85</v>
      </c>
      <c r="H43" s="11">
        <v>271644.52</v>
      </c>
      <c r="I43" s="11">
        <v>1.38846</v>
      </c>
      <c r="J43" s="21" t="s">
        <v>2492</v>
      </c>
      <c r="K43" s="14" t="s">
        <v>360</v>
      </c>
      <c r="L43" s="14"/>
      <c r="M43" s="14" t="s">
        <v>360</v>
      </c>
      <c r="N43" s="14" t="s">
        <v>360</v>
      </c>
    </row>
    <row r="44" spans="1:14" ht="21" x14ac:dyDescent="0.25">
      <c r="A44" s="178" t="s">
        <v>43</v>
      </c>
      <c r="B44" s="8" t="s">
        <v>177</v>
      </c>
      <c r="C44" s="8" t="s">
        <v>178</v>
      </c>
      <c r="D44" s="11" t="s">
        <v>150</v>
      </c>
      <c r="E44" s="5" t="s">
        <v>150</v>
      </c>
      <c r="F44" s="11" t="s">
        <v>179</v>
      </c>
      <c r="G44" s="11">
        <v>489355.11</v>
      </c>
      <c r="H44" s="11">
        <v>268063.18</v>
      </c>
      <c r="I44" s="11">
        <v>0.82981899999999997</v>
      </c>
      <c r="J44" s="21" t="s">
        <v>2492</v>
      </c>
      <c r="K44" s="14" t="s">
        <v>360</v>
      </c>
      <c r="L44" s="14"/>
      <c r="M44" s="14" t="s">
        <v>360</v>
      </c>
      <c r="N44" s="14" t="s">
        <v>360</v>
      </c>
    </row>
    <row r="47" spans="1:14" x14ac:dyDescent="0.25">
      <c r="J47" s="15" t="s">
        <v>2491</v>
      </c>
    </row>
    <row r="48" spans="1:14" x14ac:dyDescent="0.25">
      <c r="J48" s="17" t="s">
        <v>2492</v>
      </c>
    </row>
    <row r="49" spans="10:10" x14ac:dyDescent="0.25">
      <c r="J49" s="18" t="s">
        <v>2493</v>
      </c>
    </row>
    <row r="50" spans="10:10" x14ac:dyDescent="0.25">
      <c r="J50" s="19" t="s">
        <v>2494</v>
      </c>
    </row>
  </sheetData>
  <autoFilter ref="A1:N44"/>
  <dataValidations count="1">
    <dataValidation type="list" allowBlank="1" showInputMessage="1" showErrorMessage="1" sqref="J2:J44">
      <formula1>$J$47:$J$50</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84B6B11F-8777-4632-AE12-67D4173CC851}">
            <xm:f>NOT(ISERROR(SEARCH($J$50,J2)))</xm:f>
            <xm:f>$J$50</xm:f>
            <x14:dxf>
              <fill>
                <patternFill>
                  <bgColor rgb="FFFF0000"/>
                </patternFill>
              </fill>
            </x14:dxf>
          </x14:cfRule>
          <x14:cfRule type="containsText" priority="2" operator="containsText" id="{3BBC8AC7-0E63-46F2-949E-784FF03A1311}">
            <xm:f>NOT(ISERROR(SEARCH($J$49,J2)))</xm:f>
            <xm:f>$J$49</xm:f>
            <x14:dxf>
              <fill>
                <patternFill>
                  <bgColor theme="5"/>
                </patternFill>
              </fill>
            </x14:dxf>
          </x14:cfRule>
          <x14:cfRule type="containsText" priority="3" operator="containsText" id="{48939193-516A-446B-A6B0-5CEEDF70A80B}">
            <xm:f>NOT(ISERROR(SEARCH($J$48,J2)))</xm:f>
            <xm:f>$J$48</xm:f>
            <x14:dxf>
              <fill>
                <patternFill>
                  <bgColor rgb="FFFFFF00"/>
                </patternFill>
              </fill>
            </x14:dxf>
          </x14:cfRule>
          <x14:cfRule type="containsText" priority="4" operator="containsText" id="{0F53F0CD-43C6-4180-A0F8-D19A25C49015}">
            <xm:f>NOT(ISERROR(SEARCH($J$47,J2)))</xm:f>
            <xm:f>$J$47</xm:f>
            <x14:dxf>
              <fill>
                <patternFill>
                  <bgColor rgb="FF92D050"/>
                </patternFill>
              </fill>
            </x14:dxf>
          </x14:cfRule>
          <xm:sqref>J2:J44</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50"/>
  <sheetViews>
    <sheetView workbookViewId="0">
      <pane ySplit="1" topLeftCell="A29"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8.28515625" bestFit="1" customWidth="1"/>
    <col min="7" max="8" width="8.7109375" bestFit="1" customWidth="1"/>
    <col min="9" max="9" width="9.7109375" bestFit="1" customWidth="1"/>
    <col min="10" max="10" width="42" customWidth="1"/>
    <col min="11" max="11" width="68.5703125" customWidth="1"/>
    <col min="12" max="12" width="24.28515625" bestFit="1" customWidth="1"/>
    <col min="13" max="13" width="8.42578125" bestFit="1" customWidth="1"/>
    <col min="14" max="14" width="10" bestFit="1" customWidth="1"/>
  </cols>
  <sheetData>
    <row r="1" spans="1:14" x14ac:dyDescent="0.25">
      <c r="A1" s="1" t="s">
        <v>0</v>
      </c>
      <c r="B1" s="1" t="s">
        <v>44</v>
      </c>
      <c r="C1" s="1" t="s">
        <v>45</v>
      </c>
      <c r="D1" s="1" t="s">
        <v>46</v>
      </c>
      <c r="E1" s="1" t="s">
        <v>180</v>
      </c>
      <c r="F1" s="1" t="s">
        <v>50</v>
      </c>
      <c r="G1" s="2" t="s">
        <v>52</v>
      </c>
      <c r="H1" s="2" t="s">
        <v>53</v>
      </c>
      <c r="I1" s="2" t="s">
        <v>54</v>
      </c>
      <c r="J1" s="2" t="s">
        <v>182</v>
      </c>
      <c r="K1" s="2" t="s">
        <v>183</v>
      </c>
      <c r="L1" s="2" t="s">
        <v>1318</v>
      </c>
      <c r="M1" s="153" t="s">
        <v>1393</v>
      </c>
      <c r="N1" s="153" t="s">
        <v>1397</v>
      </c>
    </row>
    <row r="2" spans="1:14" ht="22.5" x14ac:dyDescent="0.25">
      <c r="A2" s="3" t="s">
        <v>1</v>
      </c>
      <c r="B2" s="4" t="s">
        <v>47</v>
      </c>
      <c r="C2" s="4" t="s">
        <v>48</v>
      </c>
      <c r="D2" s="5" t="s">
        <v>49</v>
      </c>
      <c r="E2" s="5" t="s">
        <v>49</v>
      </c>
      <c r="F2" s="5" t="s">
        <v>51</v>
      </c>
      <c r="G2" s="5">
        <v>486899.83</v>
      </c>
      <c r="H2" s="5">
        <v>289698</v>
      </c>
      <c r="I2" s="5">
        <v>0.37925599999999998</v>
      </c>
      <c r="J2" s="21" t="s">
        <v>201</v>
      </c>
      <c r="K2" s="14" t="s">
        <v>1317</v>
      </c>
      <c r="L2" s="14"/>
      <c r="M2" s="14" t="s">
        <v>360</v>
      </c>
      <c r="N2" s="14"/>
    </row>
    <row r="3" spans="1:14" ht="22.5" x14ac:dyDescent="0.25">
      <c r="A3" s="3" t="s">
        <v>2</v>
      </c>
      <c r="B3" s="4" t="s">
        <v>55</v>
      </c>
      <c r="C3" s="4" t="s">
        <v>56</v>
      </c>
      <c r="D3" s="5" t="s">
        <v>49</v>
      </c>
      <c r="E3" s="5" t="s">
        <v>49</v>
      </c>
      <c r="F3" s="5" t="s">
        <v>57</v>
      </c>
      <c r="G3" s="5">
        <v>487568.06</v>
      </c>
      <c r="H3" s="5">
        <v>290137.73</v>
      </c>
      <c r="I3" s="5">
        <v>0.28341300000000003</v>
      </c>
      <c r="J3" s="21" t="s">
        <v>202</v>
      </c>
      <c r="K3" s="14" t="s">
        <v>1317</v>
      </c>
      <c r="L3" s="14"/>
      <c r="M3" s="14" t="s">
        <v>360</v>
      </c>
      <c r="N3" s="14"/>
    </row>
    <row r="4" spans="1:14" ht="22.5" x14ac:dyDescent="0.25">
      <c r="A4" s="3" t="s">
        <v>3</v>
      </c>
      <c r="B4" s="4" t="s">
        <v>58</v>
      </c>
      <c r="C4" s="4" t="s">
        <v>59</v>
      </c>
      <c r="D4" s="5" t="s">
        <v>49</v>
      </c>
      <c r="E4" s="5" t="s">
        <v>49</v>
      </c>
      <c r="F4" s="5" t="s">
        <v>60</v>
      </c>
      <c r="G4" s="5">
        <v>489672.02</v>
      </c>
      <c r="H4" s="5">
        <v>288671.46999999997</v>
      </c>
      <c r="I4" s="5">
        <v>0.252413</v>
      </c>
      <c r="J4" s="21" t="s">
        <v>203</v>
      </c>
      <c r="K4" s="14" t="s">
        <v>1317</v>
      </c>
      <c r="L4" s="14" t="s">
        <v>360</v>
      </c>
      <c r="M4" s="14"/>
      <c r="N4" s="14"/>
    </row>
    <row r="5" spans="1:14" ht="22.5" x14ac:dyDescent="0.25">
      <c r="A5" s="3" t="s">
        <v>4</v>
      </c>
      <c r="B5" s="4" t="s">
        <v>61</v>
      </c>
      <c r="C5" s="4"/>
      <c r="D5" s="5" t="s">
        <v>49</v>
      </c>
      <c r="E5" s="5" t="s">
        <v>49</v>
      </c>
      <c r="F5" s="5" t="s">
        <v>62</v>
      </c>
      <c r="G5" s="5">
        <v>487035.92</v>
      </c>
      <c r="H5" s="5">
        <v>287221.71000000002</v>
      </c>
      <c r="I5" s="5">
        <v>0.41953200000000002</v>
      </c>
      <c r="J5" s="21" t="s">
        <v>201</v>
      </c>
      <c r="K5" s="14" t="s">
        <v>1317</v>
      </c>
      <c r="L5" s="14"/>
      <c r="M5" s="14" t="s">
        <v>360</v>
      </c>
      <c r="N5" s="14"/>
    </row>
    <row r="6" spans="1:14" ht="22.5" x14ac:dyDescent="0.25">
      <c r="A6" s="3" t="s">
        <v>5</v>
      </c>
      <c r="B6" s="4" t="s">
        <v>63</v>
      </c>
      <c r="C6" s="4" t="s">
        <v>64</v>
      </c>
      <c r="D6" s="5" t="s">
        <v>49</v>
      </c>
      <c r="E6" s="5" t="s">
        <v>49</v>
      </c>
      <c r="F6" s="5" t="s">
        <v>72</v>
      </c>
      <c r="G6" s="5">
        <v>487593.33</v>
      </c>
      <c r="H6" s="5">
        <v>288119.28999999998</v>
      </c>
      <c r="I6" s="5">
        <v>0.612904</v>
      </c>
      <c r="J6" s="21" t="s">
        <v>201</v>
      </c>
      <c r="K6" s="14" t="s">
        <v>1317</v>
      </c>
      <c r="L6" s="14" t="s">
        <v>360</v>
      </c>
      <c r="M6" s="14"/>
      <c r="N6" s="14"/>
    </row>
    <row r="7" spans="1:14" ht="22.5" x14ac:dyDescent="0.25">
      <c r="A7" s="3" t="s">
        <v>6</v>
      </c>
      <c r="B7" s="4" t="s">
        <v>65</v>
      </c>
      <c r="C7" s="4"/>
      <c r="D7" s="5" t="s">
        <v>49</v>
      </c>
      <c r="E7" s="5" t="s">
        <v>49</v>
      </c>
      <c r="F7" s="5" t="s">
        <v>73</v>
      </c>
      <c r="G7" s="5">
        <v>486184.14</v>
      </c>
      <c r="H7" s="5">
        <v>287701.28999999998</v>
      </c>
      <c r="I7" s="5">
        <v>2.1105100000000001</v>
      </c>
      <c r="J7" s="21" t="s">
        <v>201</v>
      </c>
      <c r="K7" s="14" t="s">
        <v>1317</v>
      </c>
      <c r="L7" s="14"/>
      <c r="M7" s="14" t="s">
        <v>360</v>
      </c>
      <c r="N7" s="14" t="s">
        <v>360</v>
      </c>
    </row>
    <row r="8" spans="1:14" ht="22.5" x14ac:dyDescent="0.25">
      <c r="A8" s="3" t="s">
        <v>7</v>
      </c>
      <c r="B8" s="4" t="s">
        <v>66</v>
      </c>
      <c r="C8" s="4" t="s">
        <v>67</v>
      </c>
      <c r="D8" s="5" t="s">
        <v>49</v>
      </c>
      <c r="E8" s="5" t="s">
        <v>49</v>
      </c>
      <c r="F8" s="5" t="s">
        <v>74</v>
      </c>
      <c r="G8" s="5">
        <v>489243.38</v>
      </c>
      <c r="H8" s="5">
        <v>288612.34000000003</v>
      </c>
      <c r="I8" s="5">
        <v>0.80570299999999995</v>
      </c>
      <c r="J8" s="21" t="s">
        <v>203</v>
      </c>
      <c r="K8" s="14" t="s">
        <v>1317</v>
      </c>
      <c r="L8" s="14"/>
      <c r="M8" s="14" t="s">
        <v>360</v>
      </c>
      <c r="N8" s="14"/>
    </row>
    <row r="9" spans="1:14" ht="22.5" x14ac:dyDescent="0.25">
      <c r="A9" s="3" t="s">
        <v>8</v>
      </c>
      <c r="B9" s="4" t="s">
        <v>68</v>
      </c>
      <c r="C9" s="4"/>
      <c r="D9" s="5" t="s">
        <v>49</v>
      </c>
      <c r="E9" s="5" t="s">
        <v>49</v>
      </c>
      <c r="F9" s="5" t="s">
        <v>75</v>
      </c>
      <c r="G9" s="5">
        <v>486311.62</v>
      </c>
      <c r="H9" s="5">
        <v>288536.61</v>
      </c>
      <c r="I9" s="5">
        <v>3.9948100000000002</v>
      </c>
      <c r="J9" s="21" t="s">
        <v>201</v>
      </c>
      <c r="K9" s="14" t="s">
        <v>1317</v>
      </c>
      <c r="L9" s="14"/>
      <c r="M9" s="14" t="s">
        <v>360</v>
      </c>
      <c r="N9" s="14" t="s">
        <v>360</v>
      </c>
    </row>
    <row r="10" spans="1:14" ht="22.5" x14ac:dyDescent="0.25">
      <c r="A10" s="3" t="s">
        <v>9</v>
      </c>
      <c r="B10" s="4" t="s">
        <v>69</v>
      </c>
      <c r="C10" s="4"/>
      <c r="D10" s="5" t="s">
        <v>49</v>
      </c>
      <c r="E10" s="5" t="s">
        <v>49</v>
      </c>
      <c r="F10" s="5" t="s">
        <v>76</v>
      </c>
      <c r="G10" s="5">
        <v>488000.75</v>
      </c>
      <c r="H10" s="5">
        <v>288724.53000000003</v>
      </c>
      <c r="I10" s="5">
        <v>0.70128599999999996</v>
      </c>
      <c r="J10" s="21" t="s">
        <v>201</v>
      </c>
      <c r="K10" s="14" t="s">
        <v>1317</v>
      </c>
      <c r="L10" s="14"/>
      <c r="M10" s="14" t="s">
        <v>360</v>
      </c>
      <c r="N10" s="14"/>
    </row>
    <row r="11" spans="1:14" ht="22.5" x14ac:dyDescent="0.25">
      <c r="A11" s="3" t="s">
        <v>10</v>
      </c>
      <c r="B11" s="4" t="s">
        <v>70</v>
      </c>
      <c r="C11" s="4"/>
      <c r="D11" s="5" t="s">
        <v>49</v>
      </c>
      <c r="E11" s="5" t="s">
        <v>49</v>
      </c>
      <c r="F11" s="5" t="s">
        <v>77</v>
      </c>
      <c r="G11" s="5">
        <v>486108.26</v>
      </c>
      <c r="H11" s="5">
        <v>287407.74</v>
      </c>
      <c r="I11" s="5">
        <v>1.6654899999999999</v>
      </c>
      <c r="J11" s="21" t="s">
        <v>202</v>
      </c>
      <c r="K11" s="14" t="s">
        <v>1317</v>
      </c>
      <c r="L11" s="14"/>
      <c r="M11" s="14" t="s">
        <v>360</v>
      </c>
      <c r="N11" s="14" t="s">
        <v>360</v>
      </c>
    </row>
    <row r="12" spans="1:14" ht="22.5" x14ac:dyDescent="0.25">
      <c r="A12" s="3" t="s">
        <v>11</v>
      </c>
      <c r="B12" s="4" t="s">
        <v>71</v>
      </c>
      <c r="C12" s="4"/>
      <c r="D12" s="5" t="s">
        <v>49</v>
      </c>
      <c r="E12" s="5" t="s">
        <v>49</v>
      </c>
      <c r="F12" s="5" t="s">
        <v>78</v>
      </c>
      <c r="G12" s="5">
        <v>489374.37</v>
      </c>
      <c r="H12" s="5">
        <v>290154.49</v>
      </c>
      <c r="I12" s="5">
        <v>9.7194800000000008</v>
      </c>
      <c r="J12" s="21" t="s">
        <v>203</v>
      </c>
      <c r="K12" s="14" t="s">
        <v>1317</v>
      </c>
      <c r="L12" s="14" t="s">
        <v>360</v>
      </c>
      <c r="M12" s="14"/>
      <c r="N12" s="14"/>
    </row>
    <row r="13" spans="1:14" ht="22.5" x14ac:dyDescent="0.25">
      <c r="A13" s="6" t="s">
        <v>12</v>
      </c>
      <c r="B13" s="4" t="s">
        <v>79</v>
      </c>
      <c r="C13" s="4" t="s">
        <v>80</v>
      </c>
      <c r="D13" s="5" t="s">
        <v>81</v>
      </c>
      <c r="E13" s="5" t="s">
        <v>81</v>
      </c>
      <c r="F13" s="5" t="s">
        <v>84</v>
      </c>
      <c r="G13" s="5">
        <v>487396.51</v>
      </c>
      <c r="H13" s="5">
        <v>280288.78000000003</v>
      </c>
      <c r="I13" s="5">
        <v>0.42795100000000003</v>
      </c>
      <c r="J13" s="21" t="s">
        <v>202</v>
      </c>
      <c r="K13" s="14" t="s">
        <v>1317</v>
      </c>
      <c r="L13" s="14"/>
      <c r="M13" s="14" t="s">
        <v>360</v>
      </c>
      <c r="N13" s="14"/>
    </row>
    <row r="14" spans="1:14" ht="22.5" x14ac:dyDescent="0.25">
      <c r="A14" s="6" t="s">
        <v>13</v>
      </c>
      <c r="B14" s="4" t="s">
        <v>82</v>
      </c>
      <c r="C14" s="4" t="s">
        <v>83</v>
      </c>
      <c r="D14" s="5" t="s">
        <v>81</v>
      </c>
      <c r="E14" s="5" t="s">
        <v>81</v>
      </c>
      <c r="F14" s="5" t="s">
        <v>85</v>
      </c>
      <c r="G14" s="5">
        <v>486593.37</v>
      </c>
      <c r="H14" s="5">
        <v>279982.45</v>
      </c>
      <c r="I14" s="5">
        <v>1.6230199999999999</v>
      </c>
      <c r="J14" s="21" t="s">
        <v>202</v>
      </c>
      <c r="K14" s="14" t="s">
        <v>1317</v>
      </c>
      <c r="L14" s="14"/>
      <c r="M14" s="14" t="s">
        <v>360</v>
      </c>
      <c r="N14" s="14"/>
    </row>
    <row r="15" spans="1:14" ht="22.5" x14ac:dyDescent="0.25">
      <c r="A15" s="6" t="s">
        <v>14</v>
      </c>
      <c r="B15" s="4" t="s">
        <v>86</v>
      </c>
      <c r="C15" s="4" t="s">
        <v>87</v>
      </c>
      <c r="D15" s="5" t="s">
        <v>88</v>
      </c>
      <c r="E15" s="5" t="s">
        <v>81</v>
      </c>
      <c r="F15" s="5" t="s">
        <v>89</v>
      </c>
      <c r="G15" s="5">
        <v>481629.76</v>
      </c>
      <c r="H15" s="5">
        <v>281514.83</v>
      </c>
      <c r="I15" s="5">
        <v>1.6044499999999999</v>
      </c>
      <c r="J15" s="21" t="s">
        <v>202</v>
      </c>
      <c r="K15" s="14" t="s">
        <v>1317</v>
      </c>
      <c r="L15" s="14"/>
      <c r="M15" s="14" t="s">
        <v>360</v>
      </c>
      <c r="N15" s="14" t="s">
        <v>360</v>
      </c>
    </row>
    <row r="16" spans="1:14" ht="22.5" x14ac:dyDescent="0.25">
      <c r="A16" s="6" t="s">
        <v>15</v>
      </c>
      <c r="B16" s="4" t="s">
        <v>90</v>
      </c>
      <c r="C16" s="4" t="s">
        <v>91</v>
      </c>
      <c r="D16" s="5" t="s">
        <v>92</v>
      </c>
      <c r="E16" s="5" t="s">
        <v>81</v>
      </c>
      <c r="F16" s="5" t="s">
        <v>93</v>
      </c>
      <c r="G16" s="5">
        <v>480442.17</v>
      </c>
      <c r="H16" s="5">
        <v>288146.62</v>
      </c>
      <c r="I16" s="5">
        <v>1.6927700000000001</v>
      </c>
      <c r="J16" s="21" t="s">
        <v>201</v>
      </c>
      <c r="K16" s="14" t="s">
        <v>1317</v>
      </c>
      <c r="L16" s="14"/>
      <c r="M16" s="14"/>
      <c r="N16" s="14"/>
    </row>
    <row r="17" spans="1:14" ht="22.5" x14ac:dyDescent="0.25">
      <c r="A17" s="6" t="s">
        <v>16</v>
      </c>
      <c r="B17" s="4" t="s">
        <v>1535</v>
      </c>
      <c r="C17" s="4" t="s">
        <v>95</v>
      </c>
      <c r="D17" s="5" t="s">
        <v>96</v>
      </c>
      <c r="E17" s="5" t="s">
        <v>81</v>
      </c>
      <c r="F17" s="5" t="s">
        <v>97</v>
      </c>
      <c r="G17" s="5">
        <v>481326.27</v>
      </c>
      <c r="H17" s="5">
        <v>282839.21999999997</v>
      </c>
      <c r="I17" s="5">
        <v>3.4181400000000002</v>
      </c>
      <c r="J17" s="21" t="s">
        <v>201</v>
      </c>
      <c r="K17" s="14" t="s">
        <v>1317</v>
      </c>
      <c r="L17" s="14"/>
      <c r="M17" s="14" t="s">
        <v>360</v>
      </c>
      <c r="N17" s="14"/>
    </row>
    <row r="18" spans="1:14" ht="22.5" x14ac:dyDescent="0.25">
      <c r="A18" s="6" t="s">
        <v>17</v>
      </c>
      <c r="B18" s="4" t="s">
        <v>1536</v>
      </c>
      <c r="C18" s="4"/>
      <c r="D18" s="5" t="s">
        <v>99</v>
      </c>
      <c r="E18" s="5" t="s">
        <v>81</v>
      </c>
      <c r="F18" s="5" t="s">
        <v>100</v>
      </c>
      <c r="G18" s="5">
        <v>489519.82</v>
      </c>
      <c r="H18" s="5">
        <v>273939.83</v>
      </c>
      <c r="I18" s="5">
        <v>1.1938899999999999</v>
      </c>
      <c r="J18" s="21" t="s">
        <v>202</v>
      </c>
      <c r="K18" s="14" t="s">
        <v>1317</v>
      </c>
      <c r="L18" s="14"/>
      <c r="M18" s="14" t="s">
        <v>360</v>
      </c>
      <c r="N18" s="14" t="s">
        <v>360</v>
      </c>
    </row>
    <row r="19" spans="1:14" ht="22.5" x14ac:dyDescent="0.25">
      <c r="A19" s="7" t="s">
        <v>18</v>
      </c>
      <c r="B19" s="8" t="s">
        <v>101</v>
      </c>
      <c r="C19" s="8" t="s">
        <v>102</v>
      </c>
      <c r="D19" s="9" t="s">
        <v>88</v>
      </c>
      <c r="E19" s="5" t="s">
        <v>81</v>
      </c>
      <c r="F19" s="9" t="s">
        <v>104</v>
      </c>
      <c r="G19" s="9">
        <v>481657.55</v>
      </c>
      <c r="H19" s="9">
        <v>281572.78999999998</v>
      </c>
      <c r="I19" s="9">
        <v>0.39340000000000003</v>
      </c>
      <c r="J19" s="21" t="s">
        <v>202</v>
      </c>
      <c r="K19" s="14" t="s">
        <v>1317</v>
      </c>
      <c r="L19" s="14"/>
      <c r="M19" s="14" t="s">
        <v>360</v>
      </c>
      <c r="N19" s="14"/>
    </row>
    <row r="20" spans="1:14" ht="22.5" x14ac:dyDescent="0.25">
      <c r="A20" s="7" t="s">
        <v>19</v>
      </c>
      <c r="B20" s="139" t="s">
        <v>1278</v>
      </c>
      <c r="C20" s="20" t="s">
        <v>1279</v>
      </c>
      <c r="D20" s="11" t="s">
        <v>103</v>
      </c>
      <c r="E20" s="5" t="s">
        <v>81</v>
      </c>
      <c r="F20" s="11" t="s">
        <v>105</v>
      </c>
      <c r="G20" s="11">
        <v>486346.69</v>
      </c>
      <c r="H20" s="11">
        <v>278328.44</v>
      </c>
      <c r="I20" s="11">
        <v>0.35975200000000002</v>
      </c>
      <c r="J20" s="21" t="s">
        <v>202</v>
      </c>
      <c r="K20" s="14" t="s">
        <v>1317</v>
      </c>
      <c r="L20" s="14"/>
      <c r="M20" s="14" t="s">
        <v>360</v>
      </c>
      <c r="N20" s="14" t="s">
        <v>360</v>
      </c>
    </row>
    <row r="21" spans="1:14" ht="22.5" x14ac:dyDescent="0.25">
      <c r="A21" s="7" t="s">
        <v>20</v>
      </c>
      <c r="B21" s="139" t="s">
        <v>1276</v>
      </c>
      <c r="C21" s="20" t="s">
        <v>1277</v>
      </c>
      <c r="D21" s="11" t="s">
        <v>103</v>
      </c>
      <c r="E21" s="5" t="s">
        <v>81</v>
      </c>
      <c r="F21" s="11" t="s">
        <v>108</v>
      </c>
      <c r="G21" s="11">
        <v>486299.13</v>
      </c>
      <c r="H21" s="11">
        <v>278720.7</v>
      </c>
      <c r="I21" s="11">
        <v>1.3367899999999999</v>
      </c>
      <c r="J21" s="21" t="s">
        <v>202</v>
      </c>
      <c r="K21" s="14" t="s">
        <v>1317</v>
      </c>
      <c r="L21" s="14"/>
      <c r="M21" s="14" t="s">
        <v>360</v>
      </c>
      <c r="N21" s="14" t="s">
        <v>360</v>
      </c>
    </row>
    <row r="22" spans="1:14" ht="22.5" x14ac:dyDescent="0.25">
      <c r="A22" s="7" t="s">
        <v>21</v>
      </c>
      <c r="B22" s="10" t="s">
        <v>106</v>
      </c>
      <c r="C22" s="10" t="s">
        <v>83</v>
      </c>
      <c r="D22" s="10" t="s">
        <v>107</v>
      </c>
      <c r="E22" s="5" t="s">
        <v>81</v>
      </c>
      <c r="F22" s="10" t="s">
        <v>109</v>
      </c>
      <c r="G22" s="10">
        <v>486328.68</v>
      </c>
      <c r="H22" s="10">
        <v>280418.86</v>
      </c>
      <c r="I22" s="10">
        <v>0.44078000000000001</v>
      </c>
      <c r="J22" s="21" t="s">
        <v>202</v>
      </c>
      <c r="K22" s="14" t="s">
        <v>1317</v>
      </c>
      <c r="L22" s="14"/>
      <c r="M22" s="14" t="s">
        <v>360</v>
      </c>
      <c r="N22" s="14"/>
    </row>
    <row r="23" spans="1:14" ht="22.5" x14ac:dyDescent="0.25">
      <c r="A23" s="7" t="s">
        <v>22</v>
      </c>
      <c r="B23" s="139" t="s">
        <v>1537</v>
      </c>
      <c r="C23" s="20" t="s">
        <v>138</v>
      </c>
      <c r="D23" s="11" t="s">
        <v>103</v>
      </c>
      <c r="E23" s="5" t="s">
        <v>81</v>
      </c>
      <c r="F23" s="11" t="s">
        <v>110</v>
      </c>
      <c r="G23" s="11">
        <v>486520.71</v>
      </c>
      <c r="H23" s="11">
        <v>278325.53999999998</v>
      </c>
      <c r="I23" s="11">
        <v>0.52382700000000004</v>
      </c>
      <c r="J23" s="21" t="s">
        <v>202</v>
      </c>
      <c r="K23" s="14" t="s">
        <v>1317</v>
      </c>
      <c r="L23" s="14"/>
      <c r="M23" s="14" t="s">
        <v>360</v>
      </c>
      <c r="N23" s="14" t="s">
        <v>360</v>
      </c>
    </row>
    <row r="24" spans="1:14" ht="22.5" x14ac:dyDescent="0.25">
      <c r="A24" s="7" t="s">
        <v>23</v>
      </c>
      <c r="B24" s="8" t="s">
        <v>111</v>
      </c>
      <c r="C24" s="8" t="s">
        <v>112</v>
      </c>
      <c r="D24" s="11" t="s">
        <v>113</v>
      </c>
      <c r="E24" s="5" t="s">
        <v>181</v>
      </c>
      <c r="F24" s="11" t="s">
        <v>114</v>
      </c>
      <c r="G24" s="11">
        <v>499603.02</v>
      </c>
      <c r="H24" s="11">
        <v>278432.45</v>
      </c>
      <c r="I24" s="11">
        <v>0.251448</v>
      </c>
      <c r="J24" s="21" t="s">
        <v>202</v>
      </c>
      <c r="K24" s="14" t="s">
        <v>1317</v>
      </c>
      <c r="L24" s="14"/>
      <c r="M24" s="14" t="s">
        <v>360</v>
      </c>
      <c r="N24" s="14"/>
    </row>
    <row r="25" spans="1:14" ht="22.5" x14ac:dyDescent="0.25">
      <c r="A25" s="7" t="s">
        <v>24</v>
      </c>
      <c r="B25" s="8" t="s">
        <v>115</v>
      </c>
      <c r="C25" s="8" t="s">
        <v>116</v>
      </c>
      <c r="D25" s="11" t="s">
        <v>117</v>
      </c>
      <c r="E25" s="5" t="s">
        <v>181</v>
      </c>
      <c r="F25" s="11" t="s">
        <v>118</v>
      </c>
      <c r="G25" s="11">
        <v>494196.16</v>
      </c>
      <c r="H25" s="11">
        <v>270375.58</v>
      </c>
      <c r="I25" s="11">
        <v>0.47878599999999999</v>
      </c>
      <c r="J25" s="21" t="s">
        <v>203</v>
      </c>
      <c r="K25" s="14" t="s">
        <v>1317</v>
      </c>
      <c r="L25" s="14" t="s">
        <v>360</v>
      </c>
      <c r="M25" s="14"/>
      <c r="N25" s="14"/>
    </row>
    <row r="26" spans="1:14" ht="22.5" x14ac:dyDescent="0.25">
      <c r="A26" s="7" t="s">
        <v>25</v>
      </c>
      <c r="B26" s="8" t="s">
        <v>119</v>
      </c>
      <c r="C26" s="8" t="s">
        <v>120</v>
      </c>
      <c r="D26" s="11" t="s">
        <v>117</v>
      </c>
      <c r="E26" s="5" t="s">
        <v>181</v>
      </c>
      <c r="F26" s="11" t="s">
        <v>121</v>
      </c>
      <c r="G26" s="11">
        <v>494797.52</v>
      </c>
      <c r="H26" s="11">
        <v>270705.51</v>
      </c>
      <c r="I26" s="11">
        <v>0.52088599999999996</v>
      </c>
      <c r="J26" s="21" t="s">
        <v>202</v>
      </c>
      <c r="K26" s="14" t="s">
        <v>1317</v>
      </c>
      <c r="L26" s="14"/>
      <c r="M26" s="14" t="s">
        <v>360</v>
      </c>
      <c r="N26" s="14" t="s">
        <v>360</v>
      </c>
    </row>
    <row r="27" spans="1:14" ht="22.5" x14ac:dyDescent="0.25">
      <c r="A27" s="7" t="s">
        <v>26</v>
      </c>
      <c r="B27" s="8" t="s">
        <v>122</v>
      </c>
      <c r="C27" s="8" t="s">
        <v>123</v>
      </c>
      <c r="D27" s="11" t="s">
        <v>117</v>
      </c>
      <c r="E27" s="5" t="s">
        <v>181</v>
      </c>
      <c r="F27" s="11" t="s">
        <v>124</v>
      </c>
      <c r="G27" s="11">
        <v>493862.44</v>
      </c>
      <c r="H27" s="11">
        <v>270306.44</v>
      </c>
      <c r="I27" s="11">
        <v>8.8405100000000001</v>
      </c>
      <c r="J27" s="21" t="s">
        <v>203</v>
      </c>
      <c r="K27" s="14" t="s">
        <v>1317</v>
      </c>
      <c r="L27" s="14"/>
      <c r="M27" s="14" t="s">
        <v>360</v>
      </c>
      <c r="N27" s="14" t="s">
        <v>360</v>
      </c>
    </row>
    <row r="28" spans="1:14" ht="22.5" x14ac:dyDescent="0.25">
      <c r="A28" s="7" t="s">
        <v>27</v>
      </c>
      <c r="B28" s="12">
        <v>77</v>
      </c>
      <c r="C28" s="8" t="s">
        <v>125</v>
      </c>
      <c r="D28" s="11" t="s">
        <v>126</v>
      </c>
      <c r="E28" s="5" t="s">
        <v>181</v>
      </c>
      <c r="F28" s="11" t="s">
        <v>127</v>
      </c>
      <c r="G28" s="11">
        <v>496307.57</v>
      </c>
      <c r="H28" s="11">
        <v>268899.7</v>
      </c>
      <c r="I28" s="11">
        <v>0.28983300000000001</v>
      </c>
      <c r="J28" s="21" t="s">
        <v>203</v>
      </c>
      <c r="K28" s="14" t="s">
        <v>1317</v>
      </c>
      <c r="L28" s="14"/>
      <c r="M28" s="14" t="s">
        <v>360</v>
      </c>
      <c r="N28" s="14" t="s">
        <v>360</v>
      </c>
    </row>
    <row r="29" spans="1:14" ht="22.5" x14ac:dyDescent="0.25">
      <c r="A29" s="7" t="s">
        <v>28</v>
      </c>
      <c r="B29" s="8" t="s">
        <v>128</v>
      </c>
      <c r="C29" s="8" t="s">
        <v>120</v>
      </c>
      <c r="D29" s="11" t="s">
        <v>129</v>
      </c>
      <c r="E29" s="5" t="s">
        <v>181</v>
      </c>
      <c r="F29" s="11" t="s">
        <v>130</v>
      </c>
      <c r="G29" s="11">
        <v>506214.07</v>
      </c>
      <c r="H29" s="11">
        <v>296308.36</v>
      </c>
      <c r="I29" s="11">
        <v>0.30342200000000003</v>
      </c>
      <c r="J29" s="21" t="s">
        <v>201</v>
      </c>
      <c r="K29" s="14" t="s">
        <v>1317</v>
      </c>
      <c r="L29" s="14"/>
      <c r="M29" s="14" t="s">
        <v>360</v>
      </c>
      <c r="N29" s="14" t="s">
        <v>360</v>
      </c>
    </row>
    <row r="30" spans="1:14" ht="22.5" x14ac:dyDescent="0.25">
      <c r="A30" s="7" t="s">
        <v>29</v>
      </c>
      <c r="B30" s="13">
        <v>21</v>
      </c>
      <c r="C30" s="8" t="s">
        <v>131</v>
      </c>
      <c r="D30" s="11" t="s">
        <v>132</v>
      </c>
      <c r="E30" s="5" t="s">
        <v>181</v>
      </c>
      <c r="F30" s="11" t="s">
        <v>133</v>
      </c>
      <c r="G30" s="11">
        <v>498355.3</v>
      </c>
      <c r="H30" s="11">
        <v>275255.33</v>
      </c>
      <c r="I30" s="11">
        <v>0.31092500000000001</v>
      </c>
      <c r="J30" s="21" t="s">
        <v>201</v>
      </c>
      <c r="K30" s="14" t="s">
        <v>1317</v>
      </c>
      <c r="L30" s="14"/>
      <c r="M30" s="14"/>
      <c r="N30" s="14"/>
    </row>
    <row r="31" spans="1:14" ht="22.5" x14ac:dyDescent="0.25">
      <c r="A31" s="7" t="s">
        <v>30</v>
      </c>
      <c r="B31" s="8" t="s">
        <v>134</v>
      </c>
      <c r="C31" s="8" t="s">
        <v>135</v>
      </c>
      <c r="D31" s="11" t="s">
        <v>136</v>
      </c>
      <c r="E31" s="5" t="s">
        <v>181</v>
      </c>
      <c r="F31" s="11" t="s">
        <v>141</v>
      </c>
      <c r="G31" s="11">
        <v>495068.93</v>
      </c>
      <c r="H31" s="11">
        <v>267111.33</v>
      </c>
      <c r="I31" s="11">
        <v>0.29413099999999998</v>
      </c>
      <c r="J31" s="21" t="s">
        <v>202</v>
      </c>
      <c r="K31" s="14" t="s">
        <v>1317</v>
      </c>
      <c r="L31" s="14"/>
      <c r="M31" s="14" t="s">
        <v>360</v>
      </c>
      <c r="N31" s="14"/>
    </row>
    <row r="32" spans="1:14" ht="22.5" x14ac:dyDescent="0.25">
      <c r="A32" s="7" t="s">
        <v>31</v>
      </c>
      <c r="B32" s="8" t="s">
        <v>137</v>
      </c>
      <c r="C32" s="8" t="s">
        <v>138</v>
      </c>
      <c r="D32" s="11" t="s">
        <v>136</v>
      </c>
      <c r="E32" s="5" t="s">
        <v>181</v>
      </c>
      <c r="F32" s="11" t="s">
        <v>142</v>
      </c>
      <c r="G32" s="11">
        <v>495591.94</v>
      </c>
      <c r="H32" s="11">
        <v>267572.40000000002</v>
      </c>
      <c r="I32" s="11">
        <v>0.38409500000000002</v>
      </c>
      <c r="J32" s="21" t="s">
        <v>202</v>
      </c>
      <c r="K32" s="14" t="s">
        <v>1317</v>
      </c>
      <c r="L32" s="14"/>
      <c r="M32" s="14" t="s">
        <v>360</v>
      </c>
      <c r="N32" s="14" t="s">
        <v>360</v>
      </c>
    </row>
    <row r="33" spans="1:14" ht="22.5" x14ac:dyDescent="0.25">
      <c r="A33" s="7" t="s">
        <v>32</v>
      </c>
      <c r="B33" s="8" t="s">
        <v>139</v>
      </c>
      <c r="C33" s="8" t="s">
        <v>140</v>
      </c>
      <c r="D33" s="11" t="s">
        <v>136</v>
      </c>
      <c r="E33" s="5" t="s">
        <v>181</v>
      </c>
      <c r="F33" s="11" t="s">
        <v>143</v>
      </c>
      <c r="G33" s="11">
        <v>496208.16</v>
      </c>
      <c r="H33" s="11">
        <v>267072.71999999997</v>
      </c>
      <c r="I33" s="11">
        <v>0.73693699999999995</v>
      </c>
      <c r="J33" s="21" t="s">
        <v>202</v>
      </c>
      <c r="K33" s="14" t="s">
        <v>1317</v>
      </c>
      <c r="L33" s="14"/>
      <c r="M33" s="14" t="s">
        <v>360</v>
      </c>
      <c r="N33" s="14" t="s">
        <v>360</v>
      </c>
    </row>
    <row r="34" spans="1:14" ht="22.5" x14ac:dyDescent="0.25">
      <c r="A34" s="7" t="s">
        <v>33</v>
      </c>
      <c r="B34" s="8" t="s">
        <v>144</v>
      </c>
      <c r="C34" s="8" t="s">
        <v>145</v>
      </c>
      <c r="D34" s="11" t="s">
        <v>146</v>
      </c>
      <c r="E34" s="5" t="s">
        <v>150</v>
      </c>
      <c r="F34" s="11" t="s">
        <v>147</v>
      </c>
      <c r="G34" s="11">
        <v>490694.17</v>
      </c>
      <c r="H34" s="11">
        <v>262895.2</v>
      </c>
      <c r="I34" s="11">
        <v>1.7342299999999999</v>
      </c>
      <c r="J34" s="21" t="s">
        <v>202</v>
      </c>
      <c r="K34" s="14" t="s">
        <v>1317</v>
      </c>
      <c r="L34" s="14" t="s">
        <v>360</v>
      </c>
      <c r="M34" s="14"/>
      <c r="N34" s="14"/>
    </row>
    <row r="35" spans="1:14" ht="22.5" x14ac:dyDescent="0.25">
      <c r="A35" s="7" t="s">
        <v>34</v>
      </c>
      <c r="B35" s="8" t="s">
        <v>148</v>
      </c>
      <c r="C35" s="8" t="s">
        <v>149</v>
      </c>
      <c r="D35" s="11" t="s">
        <v>150</v>
      </c>
      <c r="E35" s="5" t="s">
        <v>150</v>
      </c>
      <c r="F35" s="11" t="s">
        <v>151</v>
      </c>
      <c r="G35" s="11">
        <v>488794.33</v>
      </c>
      <c r="H35" s="11">
        <v>267310.05</v>
      </c>
      <c r="I35" s="11">
        <v>0.73684400000000005</v>
      </c>
      <c r="J35" s="21" t="s">
        <v>202</v>
      </c>
      <c r="K35" s="14" t="s">
        <v>1317</v>
      </c>
      <c r="L35" s="14"/>
      <c r="M35" s="14" t="s">
        <v>360</v>
      </c>
      <c r="N35" s="14"/>
    </row>
    <row r="36" spans="1:14" ht="22.5" x14ac:dyDescent="0.25">
      <c r="A36" s="7" t="s">
        <v>35</v>
      </c>
      <c r="B36" s="8" t="s">
        <v>152</v>
      </c>
      <c r="C36" s="8" t="s">
        <v>153</v>
      </c>
      <c r="D36" s="11" t="s">
        <v>150</v>
      </c>
      <c r="E36" s="5" t="s">
        <v>150</v>
      </c>
      <c r="F36" s="11" t="s">
        <v>154</v>
      </c>
      <c r="G36" s="11">
        <v>488274.32</v>
      </c>
      <c r="H36" s="11">
        <v>266723.45</v>
      </c>
      <c r="I36" s="11">
        <v>0.375162</v>
      </c>
      <c r="J36" s="21" t="s">
        <v>202</v>
      </c>
      <c r="K36" s="14" t="s">
        <v>1317</v>
      </c>
      <c r="L36" s="14"/>
      <c r="M36" s="14" t="s">
        <v>360</v>
      </c>
      <c r="N36" s="14"/>
    </row>
    <row r="37" spans="1:14" ht="22.5" x14ac:dyDescent="0.25">
      <c r="A37" s="7" t="s">
        <v>36</v>
      </c>
      <c r="B37" s="8" t="s">
        <v>155</v>
      </c>
      <c r="C37" s="8" t="s">
        <v>156</v>
      </c>
      <c r="D37" s="11" t="s">
        <v>150</v>
      </c>
      <c r="E37" s="5" t="s">
        <v>150</v>
      </c>
      <c r="F37" s="11" t="s">
        <v>157</v>
      </c>
      <c r="G37" s="11">
        <v>488406.05</v>
      </c>
      <c r="H37" s="11">
        <v>267919.84999999998</v>
      </c>
      <c r="I37" s="11">
        <v>0.54935400000000001</v>
      </c>
      <c r="J37" s="21" t="s">
        <v>201</v>
      </c>
      <c r="K37" s="14" t="s">
        <v>1317</v>
      </c>
      <c r="L37" s="14"/>
      <c r="M37" s="14" t="s">
        <v>360</v>
      </c>
      <c r="N37" s="14"/>
    </row>
    <row r="38" spans="1:14" ht="22.5" x14ac:dyDescent="0.25">
      <c r="A38" s="7" t="s">
        <v>37</v>
      </c>
      <c r="B38" s="8" t="s">
        <v>158</v>
      </c>
      <c r="C38" s="8" t="s">
        <v>159</v>
      </c>
      <c r="D38" s="11" t="s">
        <v>150</v>
      </c>
      <c r="E38" s="5" t="s">
        <v>150</v>
      </c>
      <c r="F38" s="11" t="s">
        <v>162</v>
      </c>
      <c r="G38" s="11">
        <v>489738.89</v>
      </c>
      <c r="H38" s="11">
        <v>268548.96999999997</v>
      </c>
      <c r="I38" s="11">
        <v>1.13853</v>
      </c>
      <c r="J38" s="21" t="s">
        <v>202</v>
      </c>
      <c r="K38" s="14" t="s">
        <v>1317</v>
      </c>
      <c r="L38" s="14"/>
      <c r="M38" s="14" t="s">
        <v>360</v>
      </c>
      <c r="N38" s="14" t="s">
        <v>360</v>
      </c>
    </row>
    <row r="39" spans="1:14" ht="22.5" x14ac:dyDescent="0.25">
      <c r="A39" s="7" t="s">
        <v>38</v>
      </c>
      <c r="B39" s="8" t="s">
        <v>160</v>
      </c>
      <c r="C39" s="8" t="s">
        <v>161</v>
      </c>
      <c r="D39" s="11" t="s">
        <v>161</v>
      </c>
      <c r="E39" s="5" t="s">
        <v>150</v>
      </c>
      <c r="F39" s="11" t="s">
        <v>163</v>
      </c>
      <c r="G39" s="11">
        <v>490400.44</v>
      </c>
      <c r="H39" s="11">
        <v>259507.38</v>
      </c>
      <c r="I39" s="11">
        <v>0.66134700000000002</v>
      </c>
      <c r="J39" s="21" t="s">
        <v>201</v>
      </c>
      <c r="K39" s="14" t="s">
        <v>1317</v>
      </c>
      <c r="L39" s="14" t="s">
        <v>360</v>
      </c>
      <c r="M39" s="14"/>
      <c r="N39" s="14"/>
    </row>
    <row r="40" spans="1:14" ht="22.5" x14ac:dyDescent="0.25">
      <c r="A40" s="7" t="s">
        <v>39</v>
      </c>
      <c r="B40" s="8" t="s">
        <v>164</v>
      </c>
      <c r="C40" s="8" t="s">
        <v>165</v>
      </c>
      <c r="D40" s="11" t="s">
        <v>150</v>
      </c>
      <c r="E40" s="5" t="s">
        <v>150</v>
      </c>
      <c r="F40" s="11" t="s">
        <v>166</v>
      </c>
      <c r="G40" s="11">
        <v>488882.73</v>
      </c>
      <c r="H40" s="11">
        <v>267926.53000000003</v>
      </c>
      <c r="I40" s="11">
        <v>3.1223700000000001</v>
      </c>
      <c r="J40" s="21" t="s">
        <v>202</v>
      </c>
      <c r="K40" s="14" t="s">
        <v>1317</v>
      </c>
      <c r="L40" s="14"/>
      <c r="M40" s="14" t="s">
        <v>360</v>
      </c>
      <c r="N40" s="14" t="s">
        <v>360</v>
      </c>
    </row>
    <row r="41" spans="1:14" ht="22.5" x14ac:dyDescent="0.25">
      <c r="A41" s="7" t="s">
        <v>40</v>
      </c>
      <c r="B41" s="8" t="s">
        <v>167</v>
      </c>
      <c r="C41" s="8" t="s">
        <v>168</v>
      </c>
      <c r="D41" s="11" t="s">
        <v>150</v>
      </c>
      <c r="E41" s="5" t="s">
        <v>150</v>
      </c>
      <c r="F41" s="11" t="s">
        <v>169</v>
      </c>
      <c r="G41" s="11">
        <v>489353.2</v>
      </c>
      <c r="H41" s="11">
        <v>267916.62</v>
      </c>
      <c r="I41" s="11">
        <v>0.45309300000000002</v>
      </c>
      <c r="J41" s="21" t="s">
        <v>202</v>
      </c>
      <c r="K41" s="14" t="s">
        <v>1317</v>
      </c>
      <c r="L41" s="14"/>
      <c r="M41" s="14" t="s">
        <v>360</v>
      </c>
      <c r="N41" s="14" t="s">
        <v>360</v>
      </c>
    </row>
    <row r="42" spans="1:14" ht="22.5" x14ac:dyDescent="0.25">
      <c r="A42" s="7" t="s">
        <v>41</v>
      </c>
      <c r="B42" s="8" t="s">
        <v>170</v>
      </c>
      <c r="C42" s="8" t="s">
        <v>171</v>
      </c>
      <c r="D42" s="11" t="s">
        <v>150</v>
      </c>
      <c r="E42" s="5" t="s">
        <v>150</v>
      </c>
      <c r="F42" s="11" t="s">
        <v>172</v>
      </c>
      <c r="G42" s="11">
        <v>490181.41</v>
      </c>
      <c r="H42" s="11">
        <v>268930.89</v>
      </c>
      <c r="I42" s="11">
        <v>10.8758</v>
      </c>
      <c r="J42" s="21" t="s">
        <v>203</v>
      </c>
      <c r="K42" s="14" t="s">
        <v>1317</v>
      </c>
      <c r="L42" s="14"/>
      <c r="M42" s="14" t="s">
        <v>360</v>
      </c>
      <c r="N42" s="14" t="s">
        <v>360</v>
      </c>
    </row>
    <row r="43" spans="1:14" ht="22.5" x14ac:dyDescent="0.25">
      <c r="A43" s="7" t="s">
        <v>42</v>
      </c>
      <c r="B43" s="8" t="s">
        <v>173</v>
      </c>
      <c r="C43" s="8" t="s">
        <v>174</v>
      </c>
      <c r="D43" s="11" t="s">
        <v>175</v>
      </c>
      <c r="E43" s="5" t="s">
        <v>150</v>
      </c>
      <c r="F43" s="11" t="s">
        <v>176</v>
      </c>
      <c r="G43" s="11">
        <v>491989.85</v>
      </c>
      <c r="H43" s="11">
        <v>271644.52</v>
      </c>
      <c r="I43" s="11">
        <v>1.38846</v>
      </c>
      <c r="J43" s="21" t="s">
        <v>201</v>
      </c>
      <c r="K43" s="14" t="s">
        <v>1317</v>
      </c>
      <c r="L43" s="14"/>
      <c r="M43" s="14" t="s">
        <v>360</v>
      </c>
      <c r="N43" s="14" t="s">
        <v>360</v>
      </c>
    </row>
    <row r="44" spans="1:14" ht="22.5" x14ac:dyDescent="0.25">
      <c r="A44" s="7" t="s">
        <v>43</v>
      </c>
      <c r="B44" s="8" t="s">
        <v>177</v>
      </c>
      <c r="C44" s="8" t="s">
        <v>178</v>
      </c>
      <c r="D44" s="11" t="s">
        <v>150</v>
      </c>
      <c r="E44" s="5" t="s">
        <v>150</v>
      </c>
      <c r="F44" s="11" t="s">
        <v>179</v>
      </c>
      <c r="G44" s="11">
        <v>489355.11</v>
      </c>
      <c r="H44" s="11">
        <v>268063.18</v>
      </c>
      <c r="I44" s="11">
        <v>0.82981899999999997</v>
      </c>
      <c r="J44" s="21" t="s">
        <v>202</v>
      </c>
      <c r="K44" s="14" t="s">
        <v>1317</v>
      </c>
      <c r="L44" s="14"/>
      <c r="M44" s="14" t="s">
        <v>360</v>
      </c>
      <c r="N44" s="14" t="s">
        <v>360</v>
      </c>
    </row>
    <row r="47" spans="1:14" x14ac:dyDescent="0.25">
      <c r="J47" s="15" t="s">
        <v>201</v>
      </c>
    </row>
    <row r="48" spans="1:14" x14ac:dyDescent="0.25">
      <c r="J48" s="17" t="s">
        <v>202</v>
      </c>
    </row>
    <row r="49" spans="10:10" x14ac:dyDescent="0.25">
      <c r="J49" s="18" t="s">
        <v>203</v>
      </c>
    </row>
    <row r="50" spans="10:10" ht="12.6" customHeight="1" x14ac:dyDescent="0.25"/>
  </sheetData>
  <dataValidations count="1">
    <dataValidation type="list" allowBlank="1" showInputMessage="1" showErrorMessage="1" sqref="J2:J44">
      <formula1>$J$47:$J$49</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E1EBB087-0F55-4C1C-823E-99DC4DC3D484}">
            <xm:f>NOT(ISERROR(SEARCH($J$49,J2)))</xm:f>
            <xm:f>$J$49</xm:f>
            <x14:dxf>
              <fill>
                <patternFill>
                  <bgColor theme="5"/>
                </patternFill>
              </fill>
            </x14:dxf>
          </x14:cfRule>
          <x14:cfRule type="containsText" priority="2" operator="containsText" id="{18021EBC-8EE4-42A1-AEA7-1244B020AAAF}">
            <xm:f>NOT(ISERROR(SEARCH($J$48,J2)))</xm:f>
            <xm:f>$J$48</xm:f>
            <x14:dxf>
              <fill>
                <patternFill>
                  <bgColor rgb="FFFFFF00"/>
                </patternFill>
              </fill>
            </x14:dxf>
          </x14:cfRule>
          <x14:cfRule type="containsText" priority="3" operator="containsText" id="{D7F8C173-CD39-4188-86C3-33A46A454AB7}">
            <xm:f>NOT(ISERROR(SEARCH($J$47,J2)))</xm:f>
            <xm:f>$J$47</xm:f>
            <x14:dxf>
              <fill>
                <patternFill>
                  <bgColor rgb="FF92D050"/>
                </patternFill>
              </fill>
            </x14:dxf>
          </x14:cfRule>
          <xm:sqref>J2:J44</xm:sqref>
        </x14:conditionalFormatting>
      </x14:conditionalFormatting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sheetPr>
  <dimension ref="A1:R49"/>
  <sheetViews>
    <sheetView zoomScaleNormal="100" workbookViewId="0">
      <pane ySplit="1" topLeftCell="A23"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9.7109375" bestFit="1" customWidth="1"/>
    <col min="7" max="7" width="9.5703125" bestFit="1" customWidth="1"/>
    <col min="8" max="8" width="11" bestFit="1" customWidth="1"/>
    <col min="9" max="9" width="12" bestFit="1" customWidth="1"/>
    <col min="10" max="10" width="53" style="35" bestFit="1" customWidth="1"/>
    <col min="11" max="11" width="38.140625" bestFit="1" customWidth="1"/>
    <col min="12" max="12" width="32.85546875" bestFit="1" customWidth="1"/>
    <col min="13" max="13" width="46.5703125" bestFit="1" customWidth="1"/>
    <col min="14" max="14" width="155.5703125" bestFit="1" customWidth="1"/>
    <col min="15" max="15" width="93.140625" bestFit="1" customWidth="1"/>
  </cols>
  <sheetData>
    <row r="1" spans="1:18" x14ac:dyDescent="0.25">
      <c r="A1" s="1" t="s">
        <v>0</v>
      </c>
      <c r="B1" s="1" t="s">
        <v>44</v>
      </c>
      <c r="C1" s="1" t="s">
        <v>45</v>
      </c>
      <c r="D1" s="1" t="s">
        <v>46</v>
      </c>
      <c r="E1" s="1" t="s">
        <v>180</v>
      </c>
      <c r="F1" s="1" t="s">
        <v>50</v>
      </c>
      <c r="G1" s="2" t="s">
        <v>52</v>
      </c>
      <c r="H1" s="2" t="s">
        <v>53</v>
      </c>
      <c r="I1" s="2" t="s">
        <v>54</v>
      </c>
      <c r="J1" s="34" t="s">
        <v>278</v>
      </c>
      <c r="K1" s="2" t="s">
        <v>279</v>
      </c>
      <c r="L1" s="2" t="s">
        <v>283</v>
      </c>
      <c r="M1" s="2" t="s">
        <v>1243</v>
      </c>
      <c r="N1" s="2" t="s">
        <v>182</v>
      </c>
      <c r="O1" s="2" t="s">
        <v>1322</v>
      </c>
      <c r="P1" s="2" t="s">
        <v>1335</v>
      </c>
      <c r="Q1" s="2" t="s">
        <v>1318</v>
      </c>
      <c r="R1" s="153" t="s">
        <v>1389</v>
      </c>
    </row>
    <row r="2" spans="1:18" ht="21" x14ac:dyDescent="0.25">
      <c r="A2" s="3" t="s">
        <v>1</v>
      </c>
      <c r="B2" s="4" t="s">
        <v>47</v>
      </c>
      <c r="C2" s="4" t="s">
        <v>48</v>
      </c>
      <c r="D2" s="5" t="s">
        <v>49</v>
      </c>
      <c r="E2" s="5" t="s">
        <v>49</v>
      </c>
      <c r="F2" s="5" t="s">
        <v>51</v>
      </c>
      <c r="G2" s="5">
        <v>486899.83</v>
      </c>
      <c r="H2" s="5">
        <v>289698</v>
      </c>
      <c r="I2" s="5">
        <v>0.37925599999999998</v>
      </c>
      <c r="J2" s="4" t="s">
        <v>277</v>
      </c>
      <c r="K2" s="5" t="s">
        <v>280</v>
      </c>
      <c r="L2" s="5" t="s">
        <v>284</v>
      </c>
      <c r="M2" s="4" t="s">
        <v>1387</v>
      </c>
      <c r="N2" s="21" t="s">
        <v>204</v>
      </c>
      <c r="O2" s="14" t="s">
        <v>1390</v>
      </c>
      <c r="P2" s="14"/>
      <c r="Q2" s="14"/>
      <c r="R2" s="14" t="s">
        <v>360</v>
      </c>
    </row>
    <row r="3" spans="1:18" ht="21" x14ac:dyDescent="0.25">
      <c r="A3" s="3" t="s">
        <v>2</v>
      </c>
      <c r="B3" s="4" t="s">
        <v>55</v>
      </c>
      <c r="C3" s="4" t="s">
        <v>56</v>
      </c>
      <c r="D3" s="5" t="s">
        <v>49</v>
      </c>
      <c r="E3" s="5" t="s">
        <v>49</v>
      </c>
      <c r="F3" s="5" t="s">
        <v>57</v>
      </c>
      <c r="G3" s="5">
        <v>487568.06</v>
      </c>
      <c r="H3" s="5">
        <v>290137.73</v>
      </c>
      <c r="I3" s="5">
        <v>0.28341300000000003</v>
      </c>
      <c r="J3" s="4" t="s">
        <v>277</v>
      </c>
      <c r="K3" s="5" t="s">
        <v>280</v>
      </c>
      <c r="L3" s="5" t="s">
        <v>284</v>
      </c>
      <c r="M3" s="4" t="s">
        <v>1387</v>
      </c>
      <c r="N3" s="21" t="s">
        <v>204</v>
      </c>
      <c r="O3" s="14" t="s">
        <v>1390</v>
      </c>
      <c r="P3" s="14"/>
      <c r="Q3" s="14"/>
      <c r="R3" s="14" t="s">
        <v>360</v>
      </c>
    </row>
    <row r="4" spans="1:18" ht="21" x14ac:dyDescent="0.25">
      <c r="A4" s="3" t="s">
        <v>3</v>
      </c>
      <c r="B4" s="4" t="s">
        <v>58</v>
      </c>
      <c r="C4" s="4" t="s">
        <v>59</v>
      </c>
      <c r="D4" s="5" t="s">
        <v>49</v>
      </c>
      <c r="E4" s="5" t="s">
        <v>49</v>
      </c>
      <c r="F4" s="5" t="s">
        <v>60</v>
      </c>
      <c r="G4" s="5">
        <v>489672.02</v>
      </c>
      <c r="H4" s="5">
        <v>288671.46999999997</v>
      </c>
      <c r="I4" s="5">
        <v>0.252413</v>
      </c>
      <c r="J4" s="4" t="s">
        <v>277</v>
      </c>
      <c r="K4" s="5" t="s">
        <v>280</v>
      </c>
      <c r="L4" s="5" t="s">
        <v>284</v>
      </c>
      <c r="M4" s="5"/>
      <c r="N4" s="21"/>
      <c r="O4" s="14"/>
      <c r="P4" s="14"/>
      <c r="Q4" s="14" t="s">
        <v>360</v>
      </c>
      <c r="R4" s="14" t="s">
        <v>1270</v>
      </c>
    </row>
    <row r="5" spans="1:18" ht="21" x14ac:dyDescent="0.25">
      <c r="A5" s="3" t="s">
        <v>4</v>
      </c>
      <c r="B5" s="4" t="s">
        <v>61</v>
      </c>
      <c r="C5" s="4"/>
      <c r="D5" s="5" t="s">
        <v>49</v>
      </c>
      <c r="E5" s="5" t="s">
        <v>49</v>
      </c>
      <c r="F5" s="5" t="s">
        <v>62</v>
      </c>
      <c r="G5" s="5">
        <v>487035.92</v>
      </c>
      <c r="H5" s="5">
        <v>287221.71000000002</v>
      </c>
      <c r="I5" s="5">
        <v>0.41953200000000002</v>
      </c>
      <c r="J5" s="4" t="s">
        <v>277</v>
      </c>
      <c r="K5" s="5" t="s">
        <v>280</v>
      </c>
      <c r="L5" s="5" t="s">
        <v>284</v>
      </c>
      <c r="M5" s="4" t="s">
        <v>1387</v>
      </c>
      <c r="N5" s="21" t="s">
        <v>204</v>
      </c>
      <c r="O5" s="14" t="s">
        <v>1390</v>
      </c>
      <c r="P5" s="14"/>
      <c r="Q5" s="14"/>
      <c r="R5" s="14" t="s">
        <v>360</v>
      </c>
    </row>
    <row r="6" spans="1:18" ht="21" x14ac:dyDescent="0.25">
      <c r="A6" s="3" t="s">
        <v>5</v>
      </c>
      <c r="B6" s="4" t="s">
        <v>63</v>
      </c>
      <c r="C6" s="4" t="s">
        <v>64</v>
      </c>
      <c r="D6" s="5" t="s">
        <v>49</v>
      </c>
      <c r="E6" s="5" t="s">
        <v>49</v>
      </c>
      <c r="F6" s="5" t="s">
        <v>72</v>
      </c>
      <c r="G6" s="5">
        <v>487593.33</v>
      </c>
      <c r="H6" s="5">
        <v>288119.28999999998</v>
      </c>
      <c r="I6" s="5">
        <v>0.612904</v>
      </c>
      <c r="J6" s="4" t="s">
        <v>277</v>
      </c>
      <c r="K6" s="5" t="s">
        <v>280</v>
      </c>
      <c r="L6" s="5" t="s">
        <v>284</v>
      </c>
      <c r="M6" s="5"/>
      <c r="N6" s="21"/>
      <c r="O6" s="14"/>
      <c r="P6" s="14"/>
      <c r="Q6" s="14" t="s">
        <v>360</v>
      </c>
      <c r="R6" s="14" t="s">
        <v>1270</v>
      </c>
    </row>
    <row r="7" spans="1:18" ht="21" x14ac:dyDescent="0.25">
      <c r="A7" s="3" t="s">
        <v>6</v>
      </c>
      <c r="B7" s="4" t="s">
        <v>65</v>
      </c>
      <c r="C7" s="4"/>
      <c r="D7" s="5" t="s">
        <v>49</v>
      </c>
      <c r="E7" s="5" t="s">
        <v>49</v>
      </c>
      <c r="F7" s="5" t="s">
        <v>73</v>
      </c>
      <c r="G7" s="5">
        <v>486184.14</v>
      </c>
      <c r="H7" s="5">
        <v>287701.28999999998</v>
      </c>
      <c r="I7" s="5">
        <v>2.1105100000000001</v>
      </c>
      <c r="J7" s="4" t="s">
        <v>277</v>
      </c>
      <c r="K7" s="5" t="s">
        <v>280</v>
      </c>
      <c r="L7" s="5" t="s">
        <v>284</v>
      </c>
      <c r="M7" s="5"/>
      <c r="N7" s="21"/>
      <c r="O7" s="14"/>
      <c r="P7" s="14" t="s">
        <v>360</v>
      </c>
      <c r="Q7" s="14"/>
      <c r="R7" s="14" t="s">
        <v>360</v>
      </c>
    </row>
    <row r="8" spans="1:18" ht="21" x14ac:dyDescent="0.25">
      <c r="A8" s="3" t="s">
        <v>7</v>
      </c>
      <c r="B8" s="4" t="s">
        <v>66</v>
      </c>
      <c r="C8" s="4" t="s">
        <v>67</v>
      </c>
      <c r="D8" s="5" t="s">
        <v>49</v>
      </c>
      <c r="E8" s="5" t="s">
        <v>49</v>
      </c>
      <c r="F8" s="5" t="s">
        <v>74</v>
      </c>
      <c r="G8" s="5">
        <v>489243.38</v>
      </c>
      <c r="H8" s="5">
        <v>288612.34000000003</v>
      </c>
      <c r="I8" s="5">
        <v>0.80570299999999995</v>
      </c>
      <c r="J8" s="4" t="s">
        <v>277</v>
      </c>
      <c r="K8" s="5" t="s">
        <v>280</v>
      </c>
      <c r="L8" s="5" t="s">
        <v>284</v>
      </c>
      <c r="M8" s="5" t="s">
        <v>1388</v>
      </c>
      <c r="N8" s="21" t="s">
        <v>205</v>
      </c>
      <c r="O8" s="14" t="s">
        <v>1391</v>
      </c>
      <c r="P8" s="14"/>
      <c r="Q8" s="14"/>
      <c r="R8" s="14" t="s">
        <v>360</v>
      </c>
    </row>
    <row r="9" spans="1:18" ht="21" x14ac:dyDescent="0.25">
      <c r="A9" s="3" t="s">
        <v>8</v>
      </c>
      <c r="B9" s="4" t="s">
        <v>68</v>
      </c>
      <c r="C9" s="4"/>
      <c r="D9" s="5" t="s">
        <v>49</v>
      </c>
      <c r="E9" s="5" t="s">
        <v>49</v>
      </c>
      <c r="F9" s="5" t="s">
        <v>75</v>
      </c>
      <c r="G9" s="5">
        <v>486311.62</v>
      </c>
      <c r="H9" s="5">
        <v>288536.61</v>
      </c>
      <c r="I9" s="5">
        <v>3.9948100000000002</v>
      </c>
      <c r="J9" s="4" t="s">
        <v>277</v>
      </c>
      <c r="K9" s="5" t="s">
        <v>280</v>
      </c>
      <c r="L9" s="5" t="s">
        <v>284</v>
      </c>
      <c r="M9" s="5"/>
      <c r="N9" s="21"/>
      <c r="O9" s="14"/>
      <c r="P9" s="14" t="s">
        <v>360</v>
      </c>
      <c r="Q9" s="14"/>
      <c r="R9" s="14" t="s">
        <v>360</v>
      </c>
    </row>
    <row r="10" spans="1:18" ht="21" x14ac:dyDescent="0.25">
      <c r="A10" s="3" t="s">
        <v>9</v>
      </c>
      <c r="B10" s="4" t="s">
        <v>69</v>
      </c>
      <c r="C10" s="4"/>
      <c r="D10" s="5" t="s">
        <v>49</v>
      </c>
      <c r="E10" s="5" t="s">
        <v>49</v>
      </c>
      <c r="F10" s="5" t="s">
        <v>76</v>
      </c>
      <c r="G10" s="5">
        <v>488000.75</v>
      </c>
      <c r="H10" s="5">
        <v>288724.53000000003</v>
      </c>
      <c r="I10" s="5">
        <v>0.70128599999999996</v>
      </c>
      <c r="J10" s="4" t="s">
        <v>277</v>
      </c>
      <c r="K10" s="5" t="s">
        <v>280</v>
      </c>
      <c r="L10" s="5" t="s">
        <v>284</v>
      </c>
      <c r="M10" s="4" t="s">
        <v>1387</v>
      </c>
      <c r="N10" s="21" t="s">
        <v>204</v>
      </c>
      <c r="O10" s="14" t="s">
        <v>1390</v>
      </c>
      <c r="P10" s="14"/>
      <c r="Q10" s="14"/>
      <c r="R10" s="14" t="s">
        <v>360</v>
      </c>
    </row>
    <row r="11" spans="1:18" ht="21" x14ac:dyDescent="0.25">
      <c r="A11" s="3" t="s">
        <v>10</v>
      </c>
      <c r="B11" s="4" t="s">
        <v>70</v>
      </c>
      <c r="C11" s="4"/>
      <c r="D11" s="5" t="s">
        <v>49</v>
      </c>
      <c r="E11" s="5" t="s">
        <v>49</v>
      </c>
      <c r="F11" s="5" t="s">
        <v>77</v>
      </c>
      <c r="G11" s="5">
        <v>486108.26</v>
      </c>
      <c r="H11" s="5">
        <v>287407.74</v>
      </c>
      <c r="I11" s="5">
        <v>1.6654899999999999</v>
      </c>
      <c r="J11" s="4" t="s">
        <v>277</v>
      </c>
      <c r="K11" s="5" t="s">
        <v>280</v>
      </c>
      <c r="L11" s="5" t="s">
        <v>284</v>
      </c>
      <c r="M11" s="5"/>
      <c r="N11" s="21"/>
      <c r="O11" s="14"/>
      <c r="P11" s="14" t="s">
        <v>360</v>
      </c>
      <c r="Q11" s="14"/>
      <c r="R11" s="14" t="s">
        <v>360</v>
      </c>
    </row>
    <row r="12" spans="1:18" ht="21" x14ac:dyDescent="0.25">
      <c r="A12" s="3" t="s">
        <v>11</v>
      </c>
      <c r="B12" s="4" t="s">
        <v>71</v>
      </c>
      <c r="C12" s="4"/>
      <c r="D12" s="5" t="s">
        <v>49</v>
      </c>
      <c r="E12" s="5" t="s">
        <v>49</v>
      </c>
      <c r="F12" s="5" t="s">
        <v>78</v>
      </c>
      <c r="G12" s="5">
        <v>489374.37</v>
      </c>
      <c r="H12" s="5">
        <v>290154.49</v>
      </c>
      <c r="I12" s="5">
        <v>9.7194800000000008</v>
      </c>
      <c r="J12" s="4" t="s">
        <v>277</v>
      </c>
      <c r="K12" s="37" t="s">
        <v>282</v>
      </c>
      <c r="L12" s="37" t="s">
        <v>284</v>
      </c>
      <c r="M12" s="5"/>
      <c r="N12" s="21"/>
      <c r="O12" s="14"/>
      <c r="P12" s="14"/>
      <c r="Q12" s="14" t="s">
        <v>360</v>
      </c>
      <c r="R12" s="14" t="s">
        <v>1270</v>
      </c>
    </row>
    <row r="13" spans="1:18" ht="21" x14ac:dyDescent="0.25">
      <c r="A13" s="6" t="s">
        <v>12</v>
      </c>
      <c r="B13" s="4" t="s">
        <v>79</v>
      </c>
      <c r="C13" s="4" t="s">
        <v>80</v>
      </c>
      <c r="D13" s="5" t="s">
        <v>81</v>
      </c>
      <c r="E13" s="5" t="s">
        <v>81</v>
      </c>
      <c r="F13" s="5" t="s">
        <v>84</v>
      </c>
      <c r="G13" s="5">
        <v>487396.51</v>
      </c>
      <c r="H13" s="5">
        <v>280288.78000000003</v>
      </c>
      <c r="I13" s="5">
        <v>0.42795100000000003</v>
      </c>
      <c r="J13" s="4" t="s">
        <v>277</v>
      </c>
      <c r="K13" s="5" t="s">
        <v>280</v>
      </c>
      <c r="L13" s="5" t="s">
        <v>284</v>
      </c>
      <c r="M13" s="5"/>
      <c r="N13" s="21" t="s">
        <v>204</v>
      </c>
      <c r="O13" s="14" t="s">
        <v>1386</v>
      </c>
      <c r="P13" s="14"/>
      <c r="Q13" s="14"/>
      <c r="R13" s="14" t="s">
        <v>360</v>
      </c>
    </row>
    <row r="14" spans="1:18" ht="21" x14ac:dyDescent="0.25">
      <c r="A14" s="6" t="s">
        <v>13</v>
      </c>
      <c r="B14" s="4" t="s">
        <v>82</v>
      </c>
      <c r="C14" s="4" t="s">
        <v>83</v>
      </c>
      <c r="D14" s="5" t="s">
        <v>81</v>
      </c>
      <c r="E14" s="5" t="s">
        <v>81</v>
      </c>
      <c r="F14" s="5" t="s">
        <v>85</v>
      </c>
      <c r="G14" s="5">
        <v>486593.37</v>
      </c>
      <c r="H14" s="5">
        <v>279982.45</v>
      </c>
      <c r="I14" s="5">
        <v>1.6230199999999999</v>
      </c>
      <c r="J14" s="4" t="s">
        <v>277</v>
      </c>
      <c r="K14" s="11" t="s">
        <v>280</v>
      </c>
      <c r="L14" s="11" t="s">
        <v>284</v>
      </c>
      <c r="M14" s="11"/>
      <c r="N14" s="21" t="s">
        <v>204</v>
      </c>
      <c r="O14" s="14" t="s">
        <v>1386</v>
      </c>
      <c r="P14" s="14"/>
      <c r="Q14" s="14"/>
      <c r="R14" s="14" t="s">
        <v>360</v>
      </c>
    </row>
    <row r="15" spans="1:18" ht="22.5" x14ac:dyDescent="0.25">
      <c r="A15" s="6" t="s">
        <v>14</v>
      </c>
      <c r="B15" s="4" t="s">
        <v>86</v>
      </c>
      <c r="C15" s="4" t="s">
        <v>87</v>
      </c>
      <c r="D15" s="5" t="s">
        <v>88</v>
      </c>
      <c r="E15" s="5" t="s">
        <v>81</v>
      </c>
      <c r="F15" s="5" t="s">
        <v>89</v>
      </c>
      <c r="G15" s="5">
        <v>481629.76</v>
      </c>
      <c r="H15" s="5">
        <v>281514.83</v>
      </c>
      <c r="I15" s="5">
        <v>1.6044499999999999</v>
      </c>
      <c r="J15" s="4" t="s">
        <v>277</v>
      </c>
      <c r="K15" s="11" t="s">
        <v>280</v>
      </c>
      <c r="L15" s="11" t="s">
        <v>284</v>
      </c>
      <c r="M15" s="11"/>
      <c r="N15" s="21" t="s">
        <v>204</v>
      </c>
      <c r="O15" s="14" t="s">
        <v>1386</v>
      </c>
      <c r="P15" s="11" t="s">
        <v>360</v>
      </c>
      <c r="Q15" s="14"/>
      <c r="R15" s="14" t="s">
        <v>360</v>
      </c>
    </row>
    <row r="16" spans="1:18" ht="21" x14ac:dyDescent="0.25">
      <c r="A16" s="6" t="s">
        <v>15</v>
      </c>
      <c r="B16" s="4" t="s">
        <v>90</v>
      </c>
      <c r="C16" s="4" t="s">
        <v>91</v>
      </c>
      <c r="D16" s="5" t="s">
        <v>92</v>
      </c>
      <c r="E16" s="5" t="s">
        <v>81</v>
      </c>
      <c r="F16" s="5" t="s">
        <v>93</v>
      </c>
      <c r="G16" s="5">
        <v>480442.17</v>
      </c>
      <c r="H16" s="5">
        <v>288146.62</v>
      </c>
      <c r="I16" s="5">
        <v>1.6927700000000001</v>
      </c>
      <c r="J16" s="4" t="s">
        <v>277</v>
      </c>
      <c r="K16" s="37" t="s">
        <v>282</v>
      </c>
      <c r="L16" s="37" t="s">
        <v>284</v>
      </c>
      <c r="M16" s="5"/>
      <c r="N16" s="21" t="s">
        <v>204</v>
      </c>
      <c r="O16" s="14" t="s">
        <v>1386</v>
      </c>
      <c r="P16" s="14"/>
      <c r="Q16" s="14" t="s">
        <v>360</v>
      </c>
      <c r="R16" s="14"/>
    </row>
    <row r="17" spans="1:18" ht="21" x14ac:dyDescent="0.25">
      <c r="A17" s="6" t="s">
        <v>16</v>
      </c>
      <c r="B17" s="4" t="s">
        <v>1535</v>
      </c>
      <c r="C17" s="4" t="s">
        <v>95</v>
      </c>
      <c r="D17" s="5" t="s">
        <v>96</v>
      </c>
      <c r="E17" s="5" t="s">
        <v>81</v>
      </c>
      <c r="F17" s="5" t="s">
        <v>97</v>
      </c>
      <c r="G17" s="5">
        <v>481326.27</v>
      </c>
      <c r="H17" s="5">
        <v>282839.21999999997</v>
      </c>
      <c r="I17" s="5">
        <v>3.4181400000000002</v>
      </c>
      <c r="J17" s="4" t="s">
        <v>277</v>
      </c>
      <c r="K17" s="11" t="s">
        <v>280</v>
      </c>
      <c r="L17" s="11" t="s">
        <v>284</v>
      </c>
      <c r="M17" s="11"/>
      <c r="N17" s="21" t="s">
        <v>204</v>
      </c>
      <c r="O17" s="14" t="s">
        <v>1386</v>
      </c>
      <c r="P17" s="14"/>
      <c r="Q17" s="14"/>
      <c r="R17" s="14" t="s">
        <v>360</v>
      </c>
    </row>
    <row r="18" spans="1:18" ht="21" x14ac:dyDescent="0.25">
      <c r="A18" s="6" t="s">
        <v>17</v>
      </c>
      <c r="B18" s="4" t="s">
        <v>1536</v>
      </c>
      <c r="C18" s="4"/>
      <c r="D18" s="5" t="s">
        <v>99</v>
      </c>
      <c r="E18" s="5" t="s">
        <v>81</v>
      </c>
      <c r="F18" s="5" t="s">
        <v>100</v>
      </c>
      <c r="G18" s="5">
        <v>489519.82</v>
      </c>
      <c r="H18" s="5">
        <v>273939.83</v>
      </c>
      <c r="I18" s="5">
        <v>1.1938899999999999</v>
      </c>
      <c r="J18" s="4" t="s">
        <v>277</v>
      </c>
      <c r="K18" s="11" t="s">
        <v>280</v>
      </c>
      <c r="L18" s="38" t="s">
        <v>282</v>
      </c>
      <c r="M18" s="11"/>
      <c r="N18" s="21" t="s">
        <v>204</v>
      </c>
      <c r="O18" s="14" t="s">
        <v>1386</v>
      </c>
      <c r="P18" s="14" t="s">
        <v>360</v>
      </c>
      <c r="Q18" s="14"/>
      <c r="R18" s="132" t="s">
        <v>360</v>
      </c>
    </row>
    <row r="19" spans="1:18" ht="21" x14ac:dyDescent="0.25">
      <c r="A19" s="7" t="s">
        <v>18</v>
      </c>
      <c r="B19" s="8" t="s">
        <v>101</v>
      </c>
      <c r="C19" s="8" t="s">
        <v>102</v>
      </c>
      <c r="D19" s="9" t="s">
        <v>88</v>
      </c>
      <c r="E19" s="5" t="s">
        <v>81</v>
      </c>
      <c r="F19" s="9" t="s">
        <v>104</v>
      </c>
      <c r="G19" s="9">
        <v>481657.55</v>
      </c>
      <c r="H19" s="9">
        <v>281572.78999999998</v>
      </c>
      <c r="I19" s="9">
        <v>0.39340000000000003</v>
      </c>
      <c r="J19" s="4" t="s">
        <v>277</v>
      </c>
      <c r="K19" s="9" t="s">
        <v>280</v>
      </c>
      <c r="L19" s="9" t="s">
        <v>284</v>
      </c>
      <c r="M19" s="9"/>
      <c r="N19" s="21" t="s">
        <v>204</v>
      </c>
      <c r="O19" s="14" t="s">
        <v>1386</v>
      </c>
      <c r="P19" s="14"/>
      <c r="Q19" s="14"/>
      <c r="R19" s="132" t="s">
        <v>360</v>
      </c>
    </row>
    <row r="20" spans="1:18" ht="21" x14ac:dyDescent="0.25">
      <c r="A20" s="7" t="s">
        <v>19</v>
      </c>
      <c r="B20" s="139" t="s">
        <v>1278</v>
      </c>
      <c r="C20" s="20" t="s">
        <v>1279</v>
      </c>
      <c r="D20" s="11" t="s">
        <v>103</v>
      </c>
      <c r="E20" s="5" t="s">
        <v>81</v>
      </c>
      <c r="F20" s="11" t="s">
        <v>105</v>
      </c>
      <c r="G20" s="11">
        <v>486346.69</v>
      </c>
      <c r="H20" s="11">
        <v>278328.44</v>
      </c>
      <c r="I20" s="11">
        <v>0.35975200000000002</v>
      </c>
      <c r="J20" s="4" t="s">
        <v>277</v>
      </c>
      <c r="K20" s="11" t="s">
        <v>280</v>
      </c>
      <c r="L20" s="11" t="s">
        <v>284</v>
      </c>
      <c r="M20" s="11"/>
      <c r="N20" s="21" t="s">
        <v>205</v>
      </c>
      <c r="O20" s="14" t="s">
        <v>1386</v>
      </c>
      <c r="P20" s="11" t="s">
        <v>360</v>
      </c>
      <c r="Q20" s="14"/>
      <c r="R20" s="132" t="s">
        <v>360</v>
      </c>
    </row>
    <row r="21" spans="1:18" ht="21" x14ac:dyDescent="0.25">
      <c r="A21" s="7" t="s">
        <v>20</v>
      </c>
      <c r="B21" s="139" t="s">
        <v>1276</v>
      </c>
      <c r="C21" s="20" t="s">
        <v>1277</v>
      </c>
      <c r="D21" s="11" t="s">
        <v>103</v>
      </c>
      <c r="E21" s="5" t="s">
        <v>81</v>
      </c>
      <c r="F21" s="11" t="s">
        <v>108</v>
      </c>
      <c r="G21" s="11">
        <v>486299.13</v>
      </c>
      <c r="H21" s="11">
        <v>278720.7</v>
      </c>
      <c r="I21" s="11">
        <v>1.3367899999999999</v>
      </c>
      <c r="J21" s="4" t="s">
        <v>277</v>
      </c>
      <c r="K21" s="11" t="s">
        <v>280</v>
      </c>
      <c r="L21" s="11" t="s">
        <v>284</v>
      </c>
      <c r="M21" s="11"/>
      <c r="N21" s="21" t="s">
        <v>204</v>
      </c>
      <c r="O21" s="14" t="s">
        <v>1386</v>
      </c>
      <c r="P21" s="11" t="s">
        <v>360</v>
      </c>
      <c r="Q21" s="14"/>
      <c r="R21" s="132" t="s">
        <v>360</v>
      </c>
    </row>
    <row r="22" spans="1:18" ht="21" x14ac:dyDescent="0.25">
      <c r="A22" s="7" t="s">
        <v>21</v>
      </c>
      <c r="B22" s="10" t="s">
        <v>106</v>
      </c>
      <c r="C22" s="10" t="s">
        <v>83</v>
      </c>
      <c r="D22" s="10" t="s">
        <v>81</v>
      </c>
      <c r="E22" s="5" t="s">
        <v>81</v>
      </c>
      <c r="F22" s="10" t="s">
        <v>109</v>
      </c>
      <c r="G22" s="10">
        <v>486328.68</v>
      </c>
      <c r="H22" s="10">
        <v>280418.86</v>
      </c>
      <c r="I22" s="10">
        <v>0.44078000000000001</v>
      </c>
      <c r="J22" s="4" t="s">
        <v>277</v>
      </c>
      <c r="K22" s="10" t="s">
        <v>280</v>
      </c>
      <c r="L22" s="10" t="s">
        <v>284</v>
      </c>
      <c r="M22" s="10"/>
      <c r="N22" s="21" t="s">
        <v>204</v>
      </c>
      <c r="O22" s="14" t="s">
        <v>1386</v>
      </c>
      <c r="P22" s="14"/>
      <c r="Q22" s="14"/>
      <c r="R22" s="132" t="s">
        <v>360</v>
      </c>
    </row>
    <row r="23" spans="1:18" ht="21" x14ac:dyDescent="0.25">
      <c r="A23" s="7" t="s">
        <v>22</v>
      </c>
      <c r="B23" s="139" t="s">
        <v>1537</v>
      </c>
      <c r="C23" s="20" t="s">
        <v>138</v>
      </c>
      <c r="D23" s="11" t="s">
        <v>103</v>
      </c>
      <c r="E23" s="5" t="s">
        <v>81</v>
      </c>
      <c r="F23" s="11" t="s">
        <v>110</v>
      </c>
      <c r="G23" s="11">
        <v>486520.71</v>
      </c>
      <c r="H23" s="11">
        <v>278325.53999999998</v>
      </c>
      <c r="I23" s="11">
        <v>0.52382700000000004</v>
      </c>
      <c r="J23" s="4" t="s">
        <v>277</v>
      </c>
      <c r="K23" s="11" t="s">
        <v>280</v>
      </c>
      <c r="L23" s="11" t="s">
        <v>284</v>
      </c>
      <c r="M23" s="11"/>
      <c r="N23" s="21" t="s">
        <v>205</v>
      </c>
      <c r="O23" s="14" t="s">
        <v>1386</v>
      </c>
      <c r="P23" s="11" t="s">
        <v>360</v>
      </c>
      <c r="Q23" s="14"/>
      <c r="R23" s="132" t="s">
        <v>360</v>
      </c>
    </row>
    <row r="24" spans="1:18" ht="21" x14ac:dyDescent="0.25">
      <c r="A24" s="7" t="s">
        <v>23</v>
      </c>
      <c r="B24" s="8" t="s">
        <v>111</v>
      </c>
      <c r="C24" s="8" t="s">
        <v>112</v>
      </c>
      <c r="D24" s="11" t="s">
        <v>113</v>
      </c>
      <c r="E24" s="5" t="s">
        <v>181</v>
      </c>
      <c r="F24" s="11" t="s">
        <v>114</v>
      </c>
      <c r="G24" s="11">
        <v>499603.02</v>
      </c>
      <c r="H24" s="11">
        <v>278432.45</v>
      </c>
      <c r="I24" s="11">
        <v>0.251448</v>
      </c>
      <c r="J24" s="4" t="s">
        <v>277</v>
      </c>
      <c r="K24" s="11" t="s">
        <v>280</v>
      </c>
      <c r="L24" s="11" t="s">
        <v>284</v>
      </c>
      <c r="M24" s="148" t="s">
        <v>1244</v>
      </c>
      <c r="N24" s="21" t="s">
        <v>205</v>
      </c>
      <c r="O24" s="14"/>
      <c r="P24" s="14"/>
      <c r="Q24" s="14"/>
      <c r="R24" s="132" t="s">
        <v>360</v>
      </c>
    </row>
    <row r="25" spans="1:18" ht="21" x14ac:dyDescent="0.25">
      <c r="A25" s="7" t="s">
        <v>24</v>
      </c>
      <c r="B25" s="8" t="s">
        <v>115</v>
      </c>
      <c r="C25" s="8" t="s">
        <v>116</v>
      </c>
      <c r="D25" s="11" t="s">
        <v>117</v>
      </c>
      <c r="E25" s="5" t="s">
        <v>181</v>
      </c>
      <c r="F25" s="11" t="s">
        <v>118</v>
      </c>
      <c r="G25" s="11">
        <v>494196.16</v>
      </c>
      <c r="H25" s="11">
        <v>270375.58</v>
      </c>
      <c r="I25" s="11">
        <v>0.47878599999999999</v>
      </c>
      <c r="J25" s="4" t="s">
        <v>277</v>
      </c>
      <c r="K25" s="11" t="s">
        <v>280</v>
      </c>
      <c r="L25" s="38" t="s">
        <v>282</v>
      </c>
      <c r="M25" s="132" t="s">
        <v>1245</v>
      </c>
      <c r="N25" s="21"/>
      <c r="O25" s="14" t="s">
        <v>1321</v>
      </c>
      <c r="P25" s="14"/>
      <c r="Q25" s="14" t="s">
        <v>360</v>
      </c>
      <c r="R25" s="14" t="s">
        <v>1270</v>
      </c>
    </row>
    <row r="26" spans="1:18" ht="22.5" x14ac:dyDescent="0.25">
      <c r="A26" s="7" t="s">
        <v>25</v>
      </c>
      <c r="B26" s="8" t="s">
        <v>119</v>
      </c>
      <c r="C26" s="8" t="s">
        <v>120</v>
      </c>
      <c r="D26" s="11" t="s">
        <v>117</v>
      </c>
      <c r="E26" s="5" t="s">
        <v>181</v>
      </c>
      <c r="F26" s="11" t="s">
        <v>121</v>
      </c>
      <c r="G26" s="11">
        <v>494797.52</v>
      </c>
      <c r="H26" s="11">
        <v>270705.51</v>
      </c>
      <c r="I26" s="11">
        <v>0.52088599999999996</v>
      </c>
      <c r="J26" s="4" t="s">
        <v>277</v>
      </c>
      <c r="K26" s="11" t="s">
        <v>280</v>
      </c>
      <c r="L26" s="11" t="s">
        <v>284</v>
      </c>
      <c r="M26" s="132" t="s">
        <v>1245</v>
      </c>
      <c r="N26" s="21" t="s">
        <v>204</v>
      </c>
      <c r="O26" s="14"/>
      <c r="P26" s="14" t="s">
        <v>360</v>
      </c>
      <c r="Q26" s="14"/>
      <c r="R26" s="132" t="s">
        <v>360</v>
      </c>
    </row>
    <row r="27" spans="1:18" ht="21" x14ac:dyDescent="0.25">
      <c r="A27" s="7" t="s">
        <v>26</v>
      </c>
      <c r="B27" s="8" t="s">
        <v>122</v>
      </c>
      <c r="C27" s="8" t="s">
        <v>123</v>
      </c>
      <c r="D27" s="11" t="s">
        <v>117</v>
      </c>
      <c r="E27" s="5" t="s">
        <v>181</v>
      </c>
      <c r="F27" s="11" t="s">
        <v>124</v>
      </c>
      <c r="G27" s="11">
        <v>493862.44</v>
      </c>
      <c r="H27" s="11">
        <v>270306.44</v>
      </c>
      <c r="I27" s="11">
        <v>8.8405100000000001</v>
      </c>
      <c r="J27" s="4" t="s">
        <v>277</v>
      </c>
      <c r="K27" s="11" t="s">
        <v>280</v>
      </c>
      <c r="L27" s="38" t="s">
        <v>282</v>
      </c>
      <c r="M27" s="132" t="s">
        <v>1246</v>
      </c>
      <c r="N27" s="21"/>
      <c r="O27" s="14" t="s">
        <v>1321</v>
      </c>
      <c r="P27" s="14" t="s">
        <v>360</v>
      </c>
      <c r="Q27" s="14"/>
      <c r="R27" s="132" t="s">
        <v>360</v>
      </c>
    </row>
    <row r="28" spans="1:18" ht="21" x14ac:dyDescent="0.25">
      <c r="A28" s="7" t="s">
        <v>27</v>
      </c>
      <c r="B28" s="12">
        <v>77</v>
      </c>
      <c r="C28" s="8" t="s">
        <v>125</v>
      </c>
      <c r="D28" s="11" t="s">
        <v>126</v>
      </c>
      <c r="E28" s="5" t="s">
        <v>181</v>
      </c>
      <c r="F28" s="11" t="s">
        <v>127</v>
      </c>
      <c r="G28" s="11">
        <v>496307.57</v>
      </c>
      <c r="H28" s="11">
        <v>268899.7</v>
      </c>
      <c r="I28" s="11">
        <v>0.28983300000000001</v>
      </c>
      <c r="J28" s="4" t="s">
        <v>277</v>
      </c>
      <c r="K28" s="11" t="s">
        <v>280</v>
      </c>
      <c r="L28" s="11" t="s">
        <v>284</v>
      </c>
      <c r="M28" s="148" t="s">
        <v>1247</v>
      </c>
      <c r="N28" s="21" t="s">
        <v>205</v>
      </c>
      <c r="O28" s="14"/>
      <c r="P28" s="14" t="s">
        <v>360</v>
      </c>
      <c r="Q28" s="14" t="s">
        <v>1270</v>
      </c>
      <c r="R28" s="132" t="s">
        <v>360</v>
      </c>
    </row>
    <row r="29" spans="1:18" ht="21" x14ac:dyDescent="0.25">
      <c r="A29" s="7" t="s">
        <v>28</v>
      </c>
      <c r="B29" s="8" t="s">
        <v>128</v>
      </c>
      <c r="C29" s="8" t="s">
        <v>120</v>
      </c>
      <c r="D29" s="11" t="s">
        <v>129</v>
      </c>
      <c r="E29" s="5" t="s">
        <v>181</v>
      </c>
      <c r="F29" s="11" t="s">
        <v>130</v>
      </c>
      <c r="G29" s="11">
        <v>506214.07</v>
      </c>
      <c r="H29" s="11">
        <v>296308.36</v>
      </c>
      <c r="I29" s="11">
        <v>0.30342200000000003</v>
      </c>
      <c r="J29" s="4" t="s">
        <v>277</v>
      </c>
      <c r="K29" s="11" t="s">
        <v>280</v>
      </c>
      <c r="L29" s="11" t="s">
        <v>284</v>
      </c>
      <c r="M29" s="132" t="s">
        <v>1246</v>
      </c>
      <c r="N29" s="21" t="s">
        <v>204</v>
      </c>
      <c r="O29" s="14"/>
      <c r="P29" s="14" t="s">
        <v>360</v>
      </c>
      <c r="Q29" s="14"/>
      <c r="R29" s="132" t="s">
        <v>360</v>
      </c>
    </row>
    <row r="30" spans="1:18" ht="21" x14ac:dyDescent="0.25">
      <c r="A30" s="7" t="s">
        <v>29</v>
      </c>
      <c r="B30" s="13">
        <v>21</v>
      </c>
      <c r="C30" s="8" t="s">
        <v>131</v>
      </c>
      <c r="D30" s="11" t="s">
        <v>132</v>
      </c>
      <c r="E30" s="5" t="s">
        <v>181</v>
      </c>
      <c r="F30" s="11" t="s">
        <v>133</v>
      </c>
      <c r="G30" s="11">
        <v>498355.3</v>
      </c>
      <c r="H30" s="11">
        <v>275255.33</v>
      </c>
      <c r="I30" s="11">
        <v>0.31092500000000001</v>
      </c>
      <c r="J30" s="4" t="s">
        <v>277</v>
      </c>
      <c r="K30" s="11" t="s">
        <v>280</v>
      </c>
      <c r="L30" s="11" t="s">
        <v>284</v>
      </c>
      <c r="M30" s="132" t="s">
        <v>1248</v>
      </c>
      <c r="N30" s="21" t="s">
        <v>204</v>
      </c>
      <c r="O30" s="14"/>
      <c r="P30" s="14"/>
      <c r="Q30" s="14" t="s">
        <v>360</v>
      </c>
      <c r="R30" s="14"/>
    </row>
    <row r="31" spans="1:18" ht="21" x14ac:dyDescent="0.25">
      <c r="A31" s="7" t="s">
        <v>30</v>
      </c>
      <c r="B31" s="8" t="s">
        <v>134</v>
      </c>
      <c r="C31" s="8" t="s">
        <v>135</v>
      </c>
      <c r="D31" s="11" t="s">
        <v>136</v>
      </c>
      <c r="E31" s="5" t="s">
        <v>181</v>
      </c>
      <c r="F31" s="11" t="s">
        <v>141</v>
      </c>
      <c r="G31" s="11">
        <v>495068.93</v>
      </c>
      <c r="H31" s="11">
        <v>267111.33</v>
      </c>
      <c r="I31" s="11">
        <v>0.29413099999999998</v>
      </c>
      <c r="J31" s="4" t="s">
        <v>277</v>
      </c>
      <c r="K31" s="11" t="s">
        <v>280</v>
      </c>
      <c r="L31" s="11" t="s">
        <v>284</v>
      </c>
      <c r="M31" s="132" t="s">
        <v>1249</v>
      </c>
      <c r="N31" s="21" t="s">
        <v>205</v>
      </c>
      <c r="O31" s="14" t="s">
        <v>1392</v>
      </c>
      <c r="P31" s="14"/>
      <c r="Q31" s="14"/>
      <c r="R31" s="14" t="s">
        <v>360</v>
      </c>
    </row>
    <row r="32" spans="1:18" ht="21" x14ac:dyDescent="0.25">
      <c r="A32" s="7" t="s">
        <v>31</v>
      </c>
      <c r="B32" s="8" t="s">
        <v>137</v>
      </c>
      <c r="C32" s="8" t="s">
        <v>138</v>
      </c>
      <c r="D32" s="11" t="s">
        <v>136</v>
      </c>
      <c r="E32" s="5" t="s">
        <v>181</v>
      </c>
      <c r="F32" s="11" t="s">
        <v>142</v>
      </c>
      <c r="G32" s="11">
        <v>495591.94</v>
      </c>
      <c r="H32" s="11">
        <v>267572.40000000002</v>
      </c>
      <c r="I32" s="11">
        <v>0.38409500000000002</v>
      </c>
      <c r="J32" s="36" t="s">
        <v>281</v>
      </c>
      <c r="K32" s="11" t="s">
        <v>280</v>
      </c>
      <c r="L32" s="11" t="s">
        <v>284</v>
      </c>
      <c r="M32" s="132" t="s">
        <v>1250</v>
      </c>
      <c r="N32" s="21" t="s">
        <v>205</v>
      </c>
      <c r="O32" s="14" t="s">
        <v>1321</v>
      </c>
      <c r="P32" s="14" t="s">
        <v>360</v>
      </c>
      <c r="Q32" s="14"/>
      <c r="R32" s="132" t="s">
        <v>360</v>
      </c>
    </row>
    <row r="33" spans="1:18" ht="21" x14ac:dyDescent="0.25">
      <c r="A33" s="7" t="s">
        <v>32</v>
      </c>
      <c r="B33" s="8" t="s">
        <v>139</v>
      </c>
      <c r="C33" s="8" t="s">
        <v>140</v>
      </c>
      <c r="D33" s="11" t="s">
        <v>136</v>
      </c>
      <c r="E33" s="5" t="s">
        <v>181</v>
      </c>
      <c r="F33" s="11" t="s">
        <v>143</v>
      </c>
      <c r="G33" s="11">
        <v>496208.16</v>
      </c>
      <c r="H33" s="11">
        <v>267072.71999999997</v>
      </c>
      <c r="I33" s="11">
        <v>0.73693699999999995</v>
      </c>
      <c r="J33" s="4" t="s">
        <v>277</v>
      </c>
      <c r="K33" s="11" t="s">
        <v>280</v>
      </c>
      <c r="L33" s="11" t="s">
        <v>284</v>
      </c>
      <c r="M33" s="132" t="s">
        <v>1251</v>
      </c>
      <c r="N33" s="21" t="s">
        <v>204</v>
      </c>
      <c r="O33" s="14"/>
      <c r="P33" s="14" t="s">
        <v>360</v>
      </c>
      <c r="Q33" s="14"/>
      <c r="R33" s="132" t="s">
        <v>360</v>
      </c>
    </row>
    <row r="34" spans="1:18" ht="21" x14ac:dyDescent="0.25">
      <c r="A34" s="7" t="s">
        <v>33</v>
      </c>
      <c r="B34" s="8" t="s">
        <v>144</v>
      </c>
      <c r="C34" s="8" t="s">
        <v>145</v>
      </c>
      <c r="D34" s="11" t="s">
        <v>146</v>
      </c>
      <c r="E34" s="5" t="s">
        <v>150</v>
      </c>
      <c r="F34" s="11" t="s">
        <v>147</v>
      </c>
      <c r="G34" s="11">
        <v>490694.17</v>
      </c>
      <c r="H34" s="11">
        <v>262895.2</v>
      </c>
      <c r="I34" s="11">
        <v>1.7342299999999999</v>
      </c>
      <c r="J34" s="4" t="s">
        <v>277</v>
      </c>
      <c r="K34" s="11" t="s">
        <v>280</v>
      </c>
      <c r="L34" s="38" t="s">
        <v>282</v>
      </c>
      <c r="M34" s="11"/>
      <c r="N34" s="21"/>
      <c r="O34" s="14"/>
      <c r="P34" s="14"/>
      <c r="Q34" s="14" t="s">
        <v>360</v>
      </c>
      <c r="R34" s="14" t="s">
        <v>1270</v>
      </c>
    </row>
    <row r="35" spans="1:18" ht="21" x14ac:dyDescent="0.25">
      <c r="A35" s="7" t="s">
        <v>34</v>
      </c>
      <c r="B35" s="8" t="s">
        <v>148</v>
      </c>
      <c r="C35" s="8" t="s">
        <v>149</v>
      </c>
      <c r="D35" s="11" t="s">
        <v>150</v>
      </c>
      <c r="E35" s="5" t="s">
        <v>150</v>
      </c>
      <c r="F35" s="11" t="s">
        <v>151</v>
      </c>
      <c r="G35" s="11">
        <v>488794.33</v>
      </c>
      <c r="H35" s="11">
        <v>267310.05</v>
      </c>
      <c r="I35" s="11">
        <v>0.73684400000000005</v>
      </c>
      <c r="J35" s="4" t="s">
        <v>277</v>
      </c>
      <c r="K35" s="11" t="s">
        <v>280</v>
      </c>
      <c r="L35" s="38" t="s">
        <v>282</v>
      </c>
      <c r="M35" s="11" t="s">
        <v>1244</v>
      </c>
      <c r="N35" s="21" t="s">
        <v>205</v>
      </c>
      <c r="O35" s="14" t="s">
        <v>1556</v>
      </c>
      <c r="P35" s="14"/>
      <c r="Q35" s="14"/>
      <c r="R35" s="14" t="s">
        <v>360</v>
      </c>
    </row>
    <row r="36" spans="1:18" ht="21" x14ac:dyDescent="0.25">
      <c r="A36" s="7" t="s">
        <v>35</v>
      </c>
      <c r="B36" s="8" t="s">
        <v>152</v>
      </c>
      <c r="C36" s="8" t="s">
        <v>153</v>
      </c>
      <c r="D36" s="11" t="s">
        <v>150</v>
      </c>
      <c r="E36" s="5" t="s">
        <v>150</v>
      </c>
      <c r="F36" s="11" t="s">
        <v>154</v>
      </c>
      <c r="G36" s="11">
        <v>488274.32</v>
      </c>
      <c r="H36" s="11">
        <v>266723.45</v>
      </c>
      <c r="I36" s="11">
        <v>0.375162</v>
      </c>
      <c r="J36" s="4" t="s">
        <v>277</v>
      </c>
      <c r="K36" s="11" t="s">
        <v>280</v>
      </c>
      <c r="L36" s="38" t="s">
        <v>282</v>
      </c>
      <c r="M36" s="11" t="s">
        <v>1407</v>
      </c>
      <c r="N36" s="21" t="s">
        <v>205</v>
      </c>
      <c r="O36" s="14" t="s">
        <v>1556</v>
      </c>
      <c r="P36" s="14"/>
      <c r="Q36" s="14"/>
      <c r="R36" s="14" t="s">
        <v>360</v>
      </c>
    </row>
    <row r="37" spans="1:18" ht="21" x14ac:dyDescent="0.25">
      <c r="A37" s="7" t="s">
        <v>36</v>
      </c>
      <c r="B37" s="8" t="s">
        <v>155</v>
      </c>
      <c r="C37" s="8" t="s">
        <v>156</v>
      </c>
      <c r="D37" s="11" t="s">
        <v>150</v>
      </c>
      <c r="E37" s="5" t="s">
        <v>150</v>
      </c>
      <c r="F37" s="11" t="s">
        <v>157</v>
      </c>
      <c r="G37" s="11">
        <v>488406.05</v>
      </c>
      <c r="H37" s="11">
        <v>267919.84999999998</v>
      </c>
      <c r="I37" s="11">
        <v>0.54935400000000001</v>
      </c>
      <c r="J37" s="4" t="s">
        <v>277</v>
      </c>
      <c r="K37" s="11" t="s">
        <v>280</v>
      </c>
      <c r="L37" s="38" t="s">
        <v>282</v>
      </c>
      <c r="M37" s="11" t="s">
        <v>1408</v>
      </c>
      <c r="N37" s="21" t="s">
        <v>205</v>
      </c>
      <c r="O37" s="14" t="s">
        <v>1556</v>
      </c>
      <c r="P37" s="14"/>
      <c r="Q37" s="14"/>
      <c r="R37" s="14" t="s">
        <v>360</v>
      </c>
    </row>
    <row r="38" spans="1:18" ht="21" x14ac:dyDescent="0.25">
      <c r="A38" s="7" t="s">
        <v>37</v>
      </c>
      <c r="B38" s="8" t="s">
        <v>158</v>
      </c>
      <c r="C38" s="8" t="s">
        <v>159</v>
      </c>
      <c r="D38" s="11" t="s">
        <v>150</v>
      </c>
      <c r="E38" s="5" t="s">
        <v>150</v>
      </c>
      <c r="F38" s="11" t="s">
        <v>162</v>
      </c>
      <c r="G38" s="11">
        <v>489738.89</v>
      </c>
      <c r="H38" s="11">
        <v>268548.96999999997</v>
      </c>
      <c r="I38" s="11">
        <v>1.13853</v>
      </c>
      <c r="J38" s="4" t="s">
        <v>277</v>
      </c>
      <c r="K38" s="11" t="s">
        <v>280</v>
      </c>
      <c r="L38" s="38" t="s">
        <v>282</v>
      </c>
      <c r="M38" s="11"/>
      <c r="N38" s="21"/>
      <c r="O38" s="14"/>
      <c r="P38" s="14" t="s">
        <v>360</v>
      </c>
      <c r="Q38" s="14"/>
      <c r="R38" s="14" t="s">
        <v>360</v>
      </c>
    </row>
    <row r="39" spans="1:18" ht="21" x14ac:dyDescent="0.25">
      <c r="A39" s="7" t="s">
        <v>38</v>
      </c>
      <c r="B39" s="8" t="s">
        <v>160</v>
      </c>
      <c r="C39" s="8" t="s">
        <v>161</v>
      </c>
      <c r="D39" s="11" t="s">
        <v>161</v>
      </c>
      <c r="E39" s="5" t="s">
        <v>150</v>
      </c>
      <c r="F39" s="11" t="s">
        <v>163</v>
      </c>
      <c r="G39" s="11">
        <v>490400.44</v>
      </c>
      <c r="H39" s="11">
        <v>259507.38</v>
      </c>
      <c r="I39" s="11">
        <v>0.66134700000000002</v>
      </c>
      <c r="J39" s="4" t="s">
        <v>277</v>
      </c>
      <c r="K39" s="11" t="s">
        <v>280</v>
      </c>
      <c r="L39" s="38" t="s">
        <v>282</v>
      </c>
      <c r="M39" s="11"/>
      <c r="N39" s="21"/>
      <c r="O39" s="14"/>
      <c r="P39" s="14"/>
      <c r="Q39" s="14" t="s">
        <v>360</v>
      </c>
      <c r="R39" s="14" t="s">
        <v>1270</v>
      </c>
    </row>
    <row r="40" spans="1:18" ht="21" x14ac:dyDescent="0.25">
      <c r="A40" s="7" t="s">
        <v>39</v>
      </c>
      <c r="B40" s="8" t="s">
        <v>164</v>
      </c>
      <c r="C40" s="8" t="s">
        <v>165</v>
      </c>
      <c r="D40" s="11" t="s">
        <v>150</v>
      </c>
      <c r="E40" s="5" t="s">
        <v>150</v>
      </c>
      <c r="F40" s="11" t="s">
        <v>166</v>
      </c>
      <c r="G40" s="11">
        <v>488882.73</v>
      </c>
      <c r="H40" s="11">
        <v>267926.53000000003</v>
      </c>
      <c r="I40" s="11">
        <v>3.1223700000000001</v>
      </c>
      <c r="J40" s="4" t="s">
        <v>277</v>
      </c>
      <c r="K40" s="11" t="s">
        <v>280</v>
      </c>
      <c r="L40" s="38" t="s">
        <v>282</v>
      </c>
      <c r="M40" s="11"/>
      <c r="N40" s="21"/>
      <c r="O40" s="14"/>
      <c r="P40" s="14" t="s">
        <v>360</v>
      </c>
      <c r="Q40" s="14"/>
      <c r="R40" s="14" t="s">
        <v>360</v>
      </c>
    </row>
    <row r="41" spans="1:18" ht="21" x14ac:dyDescent="0.25">
      <c r="A41" s="7" t="s">
        <v>40</v>
      </c>
      <c r="B41" s="8" t="s">
        <v>167</v>
      </c>
      <c r="C41" s="8" t="s">
        <v>168</v>
      </c>
      <c r="D41" s="11" t="s">
        <v>150</v>
      </c>
      <c r="E41" s="5" t="s">
        <v>150</v>
      </c>
      <c r="F41" s="11" t="s">
        <v>169</v>
      </c>
      <c r="G41" s="11">
        <v>489353.2</v>
      </c>
      <c r="H41" s="11">
        <v>267916.62</v>
      </c>
      <c r="I41" s="11">
        <v>0.45309300000000002</v>
      </c>
      <c r="J41" s="4" t="s">
        <v>277</v>
      </c>
      <c r="K41" s="11" t="s">
        <v>280</v>
      </c>
      <c r="L41" s="38" t="s">
        <v>282</v>
      </c>
      <c r="M41" s="11"/>
      <c r="N41" s="21"/>
      <c r="O41" s="14"/>
      <c r="P41" s="14" t="s">
        <v>360</v>
      </c>
      <c r="Q41" s="14"/>
      <c r="R41" s="14" t="s">
        <v>360</v>
      </c>
    </row>
    <row r="42" spans="1:18" ht="21" x14ac:dyDescent="0.25">
      <c r="A42" s="7" t="s">
        <v>41</v>
      </c>
      <c r="B42" s="8" t="s">
        <v>170</v>
      </c>
      <c r="C42" s="8" t="s">
        <v>171</v>
      </c>
      <c r="D42" s="11" t="s">
        <v>150</v>
      </c>
      <c r="E42" s="5" t="s">
        <v>150</v>
      </c>
      <c r="F42" s="11" t="s">
        <v>172</v>
      </c>
      <c r="G42" s="11">
        <v>490181.41</v>
      </c>
      <c r="H42" s="11">
        <v>268930.89</v>
      </c>
      <c r="I42" s="11">
        <v>10.8758</v>
      </c>
      <c r="J42" s="4" t="s">
        <v>277</v>
      </c>
      <c r="K42" s="11" t="s">
        <v>280</v>
      </c>
      <c r="L42" s="38" t="s">
        <v>282</v>
      </c>
      <c r="M42" s="11"/>
      <c r="N42" s="21"/>
      <c r="O42" s="14"/>
      <c r="P42" s="14" t="s">
        <v>360</v>
      </c>
      <c r="Q42" s="14"/>
      <c r="R42" s="14" t="s">
        <v>360</v>
      </c>
    </row>
    <row r="43" spans="1:18" ht="21" x14ac:dyDescent="0.25">
      <c r="A43" s="7" t="s">
        <v>42</v>
      </c>
      <c r="B43" s="8" t="s">
        <v>173</v>
      </c>
      <c r="C43" s="8" t="s">
        <v>174</v>
      </c>
      <c r="D43" s="11" t="s">
        <v>175</v>
      </c>
      <c r="E43" s="5" t="s">
        <v>150</v>
      </c>
      <c r="F43" s="11" t="s">
        <v>176</v>
      </c>
      <c r="G43" s="11">
        <v>491989.85</v>
      </c>
      <c r="H43" s="11">
        <v>271644.52</v>
      </c>
      <c r="I43" s="11">
        <v>1.38846</v>
      </c>
      <c r="J43" s="4" t="s">
        <v>277</v>
      </c>
      <c r="K43" s="11" t="s">
        <v>280</v>
      </c>
      <c r="L43" s="38" t="s">
        <v>282</v>
      </c>
      <c r="M43" s="11"/>
      <c r="N43" s="21"/>
      <c r="O43" s="14"/>
      <c r="P43" s="14" t="s">
        <v>360</v>
      </c>
      <c r="Q43" s="14"/>
      <c r="R43" s="14" t="s">
        <v>360</v>
      </c>
    </row>
    <row r="44" spans="1:18" ht="21" x14ac:dyDescent="0.25">
      <c r="A44" s="7" t="s">
        <v>43</v>
      </c>
      <c r="B44" s="8" t="s">
        <v>177</v>
      </c>
      <c r="C44" s="8" t="s">
        <v>178</v>
      </c>
      <c r="D44" s="11" t="s">
        <v>150</v>
      </c>
      <c r="E44" s="5" t="s">
        <v>150</v>
      </c>
      <c r="F44" s="11" t="s">
        <v>179</v>
      </c>
      <c r="G44" s="11">
        <v>489355.11</v>
      </c>
      <c r="H44" s="11">
        <v>268063.18</v>
      </c>
      <c r="I44" s="11">
        <v>0.82981899999999997</v>
      </c>
      <c r="J44" s="4" t="s">
        <v>277</v>
      </c>
      <c r="K44" s="11" t="s">
        <v>280</v>
      </c>
      <c r="L44" s="38" t="s">
        <v>282</v>
      </c>
      <c r="M44" s="11"/>
      <c r="N44" s="21"/>
      <c r="O44" s="14"/>
      <c r="P44" s="14" t="s">
        <v>360</v>
      </c>
      <c r="Q44" s="14"/>
      <c r="R44" s="14" t="s">
        <v>360</v>
      </c>
    </row>
    <row r="47" spans="1:18" x14ac:dyDescent="0.25">
      <c r="N47" s="17" t="s">
        <v>204</v>
      </c>
    </row>
    <row r="48" spans="1:18" x14ac:dyDescent="0.25">
      <c r="N48" s="18" t="s">
        <v>205</v>
      </c>
    </row>
    <row r="49" spans="14:14" x14ac:dyDescent="0.25">
      <c r="N49" s="19" t="s">
        <v>206</v>
      </c>
    </row>
  </sheetData>
  <autoFilter ref="A1:R1"/>
  <dataValidations count="1">
    <dataValidation type="list" allowBlank="1" showInputMessage="1" showErrorMessage="1" sqref="N2:N44">
      <formula1>$N$47:$N$49</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9468C35-8828-47B2-ACDE-BEA3A4384D8D}">
            <xm:f>NOT(ISERROR(SEARCH($N$49,N2)))</xm:f>
            <xm:f>$N$49</xm:f>
            <x14:dxf>
              <fill>
                <patternFill>
                  <bgColor rgb="FFFF0000"/>
                </patternFill>
              </fill>
            </x14:dxf>
          </x14:cfRule>
          <x14:cfRule type="containsText" priority="2" operator="containsText" id="{3C9CB997-BDD1-4292-884D-4015965210FA}">
            <xm:f>NOT(ISERROR(SEARCH($N$48,N2)))</xm:f>
            <xm:f>$N$48</xm:f>
            <x14:dxf>
              <fill>
                <patternFill>
                  <bgColor theme="5"/>
                </patternFill>
              </fill>
            </x14:dxf>
          </x14:cfRule>
          <x14:cfRule type="containsText" priority="3" operator="containsText" id="{3F3913D5-CC21-443E-AFCB-09E05B76233E}">
            <xm:f>NOT(ISERROR(SEARCH($N$47,N2)))</xm:f>
            <xm:f>$N$47</xm:f>
            <x14:dxf>
              <fill>
                <patternFill>
                  <bgColor rgb="FFFFFF00"/>
                </patternFill>
              </fill>
            </x14:dxf>
          </x14:cfRule>
          <xm:sqref>N2:N44</xm:sqref>
        </x14:conditionalFormatting>
      </x14:conditionalFormatting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M48"/>
  <sheetViews>
    <sheetView workbookViewId="0">
      <pane ySplit="1" topLeftCell="A25" activePane="bottomLeft" state="frozen"/>
      <selection activeCell="R213" sqref="R213"/>
      <selection pane="bottomLeft" activeCell="R213" sqref="R213"/>
    </sheetView>
  </sheetViews>
  <sheetFormatPr defaultColWidth="37.140625" defaultRowHeight="15" x14ac:dyDescent="0.25"/>
  <cols>
    <col min="1" max="1" width="12.7109375" bestFit="1" customWidth="1"/>
    <col min="2" max="2" width="36.85546875" bestFit="1" customWidth="1"/>
    <col min="3" max="3" width="35" bestFit="1" customWidth="1"/>
    <col min="4" max="4" width="25.5703125" bestFit="1" customWidth="1"/>
    <col min="5" max="5" width="16.85546875" bestFit="1" customWidth="1"/>
    <col min="6" max="6" width="8.28515625" bestFit="1" customWidth="1"/>
    <col min="7" max="8" width="8.7109375" bestFit="1" customWidth="1"/>
    <col min="9" max="9" width="9.7109375" bestFit="1" customWidth="1"/>
    <col min="10" max="10" width="42" customWidth="1"/>
    <col min="11" max="11" width="24.85546875" bestFit="1" customWidth="1"/>
    <col min="12" max="12" width="12.140625" bestFit="1" customWidth="1"/>
    <col min="13" max="13" width="12.28515625" bestFit="1" customWidth="1"/>
  </cols>
  <sheetData>
    <row r="1" spans="1:13" x14ac:dyDescent="0.25">
      <c r="A1" s="1" t="s">
        <v>0</v>
      </c>
      <c r="B1" s="1" t="s">
        <v>44</v>
      </c>
      <c r="C1" s="1" t="s">
        <v>45</v>
      </c>
      <c r="D1" s="1" t="s">
        <v>46</v>
      </c>
      <c r="E1" s="1" t="s">
        <v>180</v>
      </c>
      <c r="F1" s="1" t="s">
        <v>50</v>
      </c>
      <c r="G1" s="2" t="s">
        <v>52</v>
      </c>
      <c r="H1" s="2" t="s">
        <v>53</v>
      </c>
      <c r="I1" s="2" t="s">
        <v>54</v>
      </c>
      <c r="J1" s="2" t="s">
        <v>182</v>
      </c>
      <c r="K1" s="2" t="s">
        <v>183</v>
      </c>
      <c r="L1" s="2" t="s">
        <v>1395</v>
      </c>
      <c r="M1" s="2" t="s">
        <v>1396</v>
      </c>
    </row>
    <row r="2" spans="1:13" ht="21" x14ac:dyDescent="0.25">
      <c r="A2" s="3" t="s">
        <v>1</v>
      </c>
      <c r="B2" s="4" t="s">
        <v>47</v>
      </c>
      <c r="C2" s="4" t="s">
        <v>48</v>
      </c>
      <c r="D2" s="5" t="s">
        <v>49</v>
      </c>
      <c r="E2" s="5" t="s">
        <v>49</v>
      </c>
      <c r="F2" s="5" t="s">
        <v>51</v>
      </c>
      <c r="G2" s="5">
        <v>486899.83</v>
      </c>
      <c r="H2" s="5">
        <v>289698</v>
      </c>
      <c r="I2" s="5">
        <v>0.37925599999999998</v>
      </c>
      <c r="J2" s="20" t="s">
        <v>207</v>
      </c>
      <c r="K2" s="14"/>
      <c r="L2" s="14" t="s">
        <v>360</v>
      </c>
      <c r="M2" s="14"/>
    </row>
    <row r="3" spans="1:13" ht="21" x14ac:dyDescent="0.25">
      <c r="A3" s="3" t="s">
        <v>2</v>
      </c>
      <c r="B3" s="4" t="s">
        <v>55</v>
      </c>
      <c r="C3" s="4" t="s">
        <v>56</v>
      </c>
      <c r="D3" s="5" t="s">
        <v>49</v>
      </c>
      <c r="E3" s="5" t="s">
        <v>49</v>
      </c>
      <c r="F3" s="5" t="s">
        <v>57</v>
      </c>
      <c r="G3" s="5">
        <v>487568.06</v>
      </c>
      <c r="H3" s="5">
        <v>290137.73</v>
      </c>
      <c r="I3" s="5">
        <v>0.28341300000000003</v>
      </c>
      <c r="J3" s="20" t="s">
        <v>207</v>
      </c>
      <c r="K3" s="14"/>
      <c r="L3" s="14" t="s">
        <v>360</v>
      </c>
      <c r="M3" s="14"/>
    </row>
    <row r="4" spans="1:13" ht="21" x14ac:dyDescent="0.25">
      <c r="A4" s="3" t="s">
        <v>3</v>
      </c>
      <c r="B4" s="4" t="s">
        <v>58</v>
      </c>
      <c r="C4" s="4" t="s">
        <v>59</v>
      </c>
      <c r="D4" s="5" t="s">
        <v>49</v>
      </c>
      <c r="E4" s="5" t="s">
        <v>49</v>
      </c>
      <c r="F4" s="5" t="s">
        <v>60</v>
      </c>
      <c r="G4" s="5">
        <v>489672.02</v>
      </c>
      <c r="H4" s="5">
        <v>288671.46999999997</v>
      </c>
      <c r="I4" s="5">
        <v>0.252413</v>
      </c>
      <c r="J4" s="20" t="s">
        <v>207</v>
      </c>
      <c r="K4" s="14"/>
      <c r="L4" s="14"/>
      <c r="M4" s="14"/>
    </row>
    <row r="5" spans="1:13" ht="21" x14ac:dyDescent="0.25">
      <c r="A5" s="3" t="s">
        <v>4</v>
      </c>
      <c r="B5" s="4" t="s">
        <v>61</v>
      </c>
      <c r="C5" s="4"/>
      <c r="D5" s="5" t="s">
        <v>49</v>
      </c>
      <c r="E5" s="5" t="s">
        <v>49</v>
      </c>
      <c r="F5" s="5" t="s">
        <v>62</v>
      </c>
      <c r="G5" s="5">
        <v>487035.92</v>
      </c>
      <c r="H5" s="5">
        <v>287221.71000000002</v>
      </c>
      <c r="I5" s="5">
        <v>0.41953200000000002</v>
      </c>
      <c r="J5" s="20" t="s">
        <v>207</v>
      </c>
      <c r="K5" s="14"/>
      <c r="L5" s="14" t="s">
        <v>360</v>
      </c>
      <c r="M5" s="14"/>
    </row>
    <row r="6" spans="1:13" ht="21" x14ac:dyDescent="0.25">
      <c r="A6" s="3" t="s">
        <v>5</v>
      </c>
      <c r="B6" s="4" t="s">
        <v>63</v>
      </c>
      <c r="C6" s="4" t="s">
        <v>64</v>
      </c>
      <c r="D6" s="5" t="s">
        <v>49</v>
      </c>
      <c r="E6" s="5" t="s">
        <v>49</v>
      </c>
      <c r="F6" s="5" t="s">
        <v>72</v>
      </c>
      <c r="G6" s="5">
        <v>487593.33</v>
      </c>
      <c r="H6" s="5">
        <v>288119.28999999998</v>
      </c>
      <c r="I6" s="5">
        <v>0.612904</v>
      </c>
      <c r="J6" s="20" t="s">
        <v>207</v>
      </c>
      <c r="K6" s="14"/>
      <c r="L6" s="14"/>
      <c r="M6" s="14"/>
    </row>
    <row r="7" spans="1:13" ht="21" x14ac:dyDescent="0.25">
      <c r="A7" s="3" t="s">
        <v>6</v>
      </c>
      <c r="B7" s="4" t="s">
        <v>65</v>
      </c>
      <c r="C7" s="4"/>
      <c r="D7" s="5" t="s">
        <v>49</v>
      </c>
      <c r="E7" s="5" t="s">
        <v>49</v>
      </c>
      <c r="F7" s="5" t="s">
        <v>73</v>
      </c>
      <c r="G7" s="5">
        <v>486184.14</v>
      </c>
      <c r="H7" s="5">
        <v>287701.28999999998</v>
      </c>
      <c r="I7" s="5">
        <v>2.1105100000000001</v>
      </c>
      <c r="J7" s="20" t="s">
        <v>207</v>
      </c>
      <c r="K7" s="14"/>
      <c r="L7" s="14" t="s">
        <v>360</v>
      </c>
      <c r="M7" s="14" t="s">
        <v>360</v>
      </c>
    </row>
    <row r="8" spans="1:13" ht="21" x14ac:dyDescent="0.25">
      <c r="A8" s="3" t="s">
        <v>7</v>
      </c>
      <c r="B8" s="4" t="s">
        <v>66</v>
      </c>
      <c r="C8" s="4" t="s">
        <v>67</v>
      </c>
      <c r="D8" s="5" t="s">
        <v>49</v>
      </c>
      <c r="E8" s="5" t="s">
        <v>49</v>
      </c>
      <c r="F8" s="5" t="s">
        <v>74</v>
      </c>
      <c r="G8" s="5">
        <v>489243.38</v>
      </c>
      <c r="H8" s="5">
        <v>288612.34000000003</v>
      </c>
      <c r="I8" s="5">
        <v>0.80570299999999995</v>
      </c>
      <c r="J8" s="20" t="s">
        <v>207</v>
      </c>
      <c r="K8" s="14"/>
      <c r="L8" s="14" t="s">
        <v>360</v>
      </c>
      <c r="M8" s="14"/>
    </row>
    <row r="9" spans="1:13" ht="21" x14ac:dyDescent="0.25">
      <c r="A9" s="3" t="s">
        <v>8</v>
      </c>
      <c r="B9" s="4" t="s">
        <v>68</v>
      </c>
      <c r="C9" s="4"/>
      <c r="D9" s="5" t="s">
        <v>49</v>
      </c>
      <c r="E9" s="5" t="s">
        <v>49</v>
      </c>
      <c r="F9" s="5" t="s">
        <v>75</v>
      </c>
      <c r="G9" s="5">
        <v>486311.62</v>
      </c>
      <c r="H9" s="5">
        <v>288536.61</v>
      </c>
      <c r="I9" s="5">
        <v>3.9948100000000002</v>
      </c>
      <c r="J9" s="20" t="s">
        <v>207</v>
      </c>
      <c r="K9" s="14"/>
      <c r="L9" s="14" t="s">
        <v>360</v>
      </c>
      <c r="M9" s="14" t="s">
        <v>360</v>
      </c>
    </row>
    <row r="10" spans="1:13" ht="21" x14ac:dyDescent="0.25">
      <c r="A10" s="3" t="s">
        <v>9</v>
      </c>
      <c r="B10" s="4" t="s">
        <v>69</v>
      </c>
      <c r="C10" s="4"/>
      <c r="D10" s="5" t="s">
        <v>49</v>
      </c>
      <c r="E10" s="5" t="s">
        <v>49</v>
      </c>
      <c r="F10" s="5" t="s">
        <v>76</v>
      </c>
      <c r="G10" s="5">
        <v>488000.75</v>
      </c>
      <c r="H10" s="5">
        <v>288724.53000000003</v>
      </c>
      <c r="I10" s="5">
        <v>0.70128599999999996</v>
      </c>
      <c r="J10" s="20" t="s">
        <v>207</v>
      </c>
      <c r="K10" s="14"/>
      <c r="L10" s="14" t="s">
        <v>360</v>
      </c>
      <c r="M10" s="14"/>
    </row>
    <row r="11" spans="1:13" ht="21" x14ac:dyDescent="0.25">
      <c r="A11" s="3" t="s">
        <v>10</v>
      </c>
      <c r="B11" s="4" t="s">
        <v>70</v>
      </c>
      <c r="C11" s="4"/>
      <c r="D11" s="5" t="s">
        <v>49</v>
      </c>
      <c r="E11" s="5" t="s">
        <v>49</v>
      </c>
      <c r="F11" s="5" t="s">
        <v>77</v>
      </c>
      <c r="G11" s="5">
        <v>486108.26</v>
      </c>
      <c r="H11" s="5">
        <v>287407.74</v>
      </c>
      <c r="I11" s="5">
        <v>1.6654899999999999</v>
      </c>
      <c r="J11" s="20" t="s">
        <v>207</v>
      </c>
      <c r="K11" s="14"/>
      <c r="L11" s="14" t="s">
        <v>360</v>
      </c>
      <c r="M11" s="14" t="s">
        <v>360</v>
      </c>
    </row>
    <row r="12" spans="1:13" ht="21" x14ac:dyDescent="0.25">
      <c r="A12" s="3" t="s">
        <v>11</v>
      </c>
      <c r="B12" s="4" t="s">
        <v>71</v>
      </c>
      <c r="C12" s="4"/>
      <c r="D12" s="5" t="s">
        <v>49</v>
      </c>
      <c r="E12" s="5" t="s">
        <v>49</v>
      </c>
      <c r="F12" s="5" t="s">
        <v>78</v>
      </c>
      <c r="G12" s="5">
        <v>489374.37</v>
      </c>
      <c r="H12" s="5">
        <v>290154.49</v>
      </c>
      <c r="I12" s="5">
        <v>9.7194800000000008</v>
      </c>
      <c r="J12" s="20" t="s">
        <v>207</v>
      </c>
      <c r="K12" s="14"/>
      <c r="L12" s="14"/>
      <c r="M12" s="14"/>
    </row>
    <row r="13" spans="1:13" ht="21" x14ac:dyDescent="0.25">
      <c r="A13" s="6" t="s">
        <v>12</v>
      </c>
      <c r="B13" s="4" t="s">
        <v>79</v>
      </c>
      <c r="C13" s="4" t="s">
        <v>80</v>
      </c>
      <c r="D13" s="5" t="s">
        <v>81</v>
      </c>
      <c r="E13" s="5" t="s">
        <v>81</v>
      </c>
      <c r="F13" s="5" t="s">
        <v>84</v>
      </c>
      <c r="G13" s="5">
        <v>487396.51</v>
      </c>
      <c r="H13" s="5">
        <v>280288.78000000003</v>
      </c>
      <c r="I13" s="5">
        <v>0.42795100000000003</v>
      </c>
      <c r="J13" s="20" t="s">
        <v>207</v>
      </c>
      <c r="K13" s="14"/>
      <c r="L13" s="14" t="s">
        <v>360</v>
      </c>
      <c r="M13" s="14"/>
    </row>
    <row r="14" spans="1:13" ht="21" x14ac:dyDescent="0.25">
      <c r="A14" s="6" t="s">
        <v>13</v>
      </c>
      <c r="B14" s="4" t="s">
        <v>82</v>
      </c>
      <c r="C14" s="4" t="s">
        <v>83</v>
      </c>
      <c r="D14" s="5" t="s">
        <v>81</v>
      </c>
      <c r="E14" s="5" t="s">
        <v>81</v>
      </c>
      <c r="F14" s="5" t="s">
        <v>85</v>
      </c>
      <c r="G14" s="5">
        <v>486593.37</v>
      </c>
      <c r="H14" s="5">
        <v>279982.45</v>
      </c>
      <c r="I14" s="5">
        <v>1.6230199999999999</v>
      </c>
      <c r="J14" s="20" t="s">
        <v>207</v>
      </c>
      <c r="K14" s="14"/>
      <c r="L14" s="14" t="s">
        <v>360</v>
      </c>
      <c r="M14" s="14"/>
    </row>
    <row r="15" spans="1:13" ht="22.5" x14ac:dyDescent="0.25">
      <c r="A15" s="6" t="s">
        <v>14</v>
      </c>
      <c r="B15" s="4" t="s">
        <v>86</v>
      </c>
      <c r="C15" s="4" t="s">
        <v>87</v>
      </c>
      <c r="D15" s="5" t="s">
        <v>88</v>
      </c>
      <c r="E15" s="5" t="s">
        <v>81</v>
      </c>
      <c r="F15" s="5" t="s">
        <v>89</v>
      </c>
      <c r="G15" s="5">
        <v>481629.76</v>
      </c>
      <c r="H15" s="5">
        <v>281514.83</v>
      </c>
      <c r="I15" s="5">
        <v>1.6044499999999999</v>
      </c>
      <c r="J15" s="20" t="s">
        <v>207</v>
      </c>
      <c r="K15" s="14"/>
      <c r="L15" s="14" t="s">
        <v>360</v>
      </c>
      <c r="M15" s="14" t="s">
        <v>360</v>
      </c>
    </row>
    <row r="16" spans="1:13" ht="21" x14ac:dyDescent="0.25">
      <c r="A16" s="6" t="s">
        <v>15</v>
      </c>
      <c r="B16" s="4" t="s">
        <v>90</v>
      </c>
      <c r="C16" s="4" t="s">
        <v>91</v>
      </c>
      <c r="D16" s="5" t="s">
        <v>92</v>
      </c>
      <c r="E16" s="5" t="s">
        <v>81</v>
      </c>
      <c r="F16" s="5" t="s">
        <v>93</v>
      </c>
      <c r="G16" s="5">
        <v>480442.17</v>
      </c>
      <c r="H16" s="5">
        <v>288146.62</v>
      </c>
      <c r="I16" s="5">
        <v>1.6927700000000001</v>
      </c>
      <c r="J16" s="20" t="s">
        <v>207</v>
      </c>
      <c r="K16" s="14"/>
      <c r="L16" s="14"/>
      <c r="M16" s="14"/>
    </row>
    <row r="17" spans="1:13" ht="21" x14ac:dyDescent="0.25">
      <c r="A17" s="6" t="s">
        <v>16</v>
      </c>
      <c r="B17" s="4" t="s">
        <v>1535</v>
      </c>
      <c r="C17" s="4" t="s">
        <v>95</v>
      </c>
      <c r="D17" s="5" t="s">
        <v>96</v>
      </c>
      <c r="E17" s="5" t="s">
        <v>81</v>
      </c>
      <c r="F17" s="5" t="s">
        <v>97</v>
      </c>
      <c r="G17" s="5">
        <v>481326.27</v>
      </c>
      <c r="H17" s="5">
        <v>282839.21999999997</v>
      </c>
      <c r="I17" s="5">
        <v>3.4181400000000002</v>
      </c>
      <c r="J17" s="20" t="s">
        <v>207</v>
      </c>
      <c r="K17" s="14"/>
      <c r="L17" s="14" t="s">
        <v>360</v>
      </c>
      <c r="M17" s="14"/>
    </row>
    <row r="18" spans="1:13" ht="21" x14ac:dyDescent="0.25">
      <c r="A18" s="6" t="s">
        <v>17</v>
      </c>
      <c r="B18" s="4" t="s">
        <v>1536</v>
      </c>
      <c r="C18" s="4"/>
      <c r="D18" s="5" t="s">
        <v>99</v>
      </c>
      <c r="E18" s="5" t="s">
        <v>81</v>
      </c>
      <c r="F18" s="5" t="s">
        <v>100</v>
      </c>
      <c r="G18" s="5">
        <v>489519.82</v>
      </c>
      <c r="H18" s="5">
        <v>273939.83</v>
      </c>
      <c r="I18" s="5">
        <v>1.1938899999999999</v>
      </c>
      <c r="J18" s="20" t="s">
        <v>207</v>
      </c>
      <c r="K18" s="14"/>
      <c r="L18" s="14" t="s">
        <v>360</v>
      </c>
      <c r="M18" s="14" t="s">
        <v>360</v>
      </c>
    </row>
    <row r="19" spans="1:13" ht="21" x14ac:dyDescent="0.25">
      <c r="A19" s="7" t="s">
        <v>18</v>
      </c>
      <c r="B19" s="8" t="s">
        <v>101</v>
      </c>
      <c r="C19" s="8" t="s">
        <v>102</v>
      </c>
      <c r="D19" s="9" t="s">
        <v>88</v>
      </c>
      <c r="E19" s="5" t="s">
        <v>81</v>
      </c>
      <c r="F19" s="9" t="s">
        <v>104</v>
      </c>
      <c r="G19" s="9">
        <v>481657.55</v>
      </c>
      <c r="H19" s="9">
        <v>281572.78999999998</v>
      </c>
      <c r="I19" s="9">
        <v>0.39340000000000003</v>
      </c>
      <c r="J19" s="20" t="s">
        <v>207</v>
      </c>
      <c r="K19" s="14"/>
      <c r="L19" s="14" t="s">
        <v>360</v>
      </c>
      <c r="M19" s="14"/>
    </row>
    <row r="20" spans="1:13" ht="21" x14ac:dyDescent="0.25">
      <c r="A20" s="7" t="s">
        <v>19</v>
      </c>
      <c r="B20" s="139" t="s">
        <v>1278</v>
      </c>
      <c r="C20" s="20" t="s">
        <v>1279</v>
      </c>
      <c r="D20" s="11" t="s">
        <v>103</v>
      </c>
      <c r="E20" s="5" t="s">
        <v>81</v>
      </c>
      <c r="F20" s="11" t="s">
        <v>105</v>
      </c>
      <c r="G20" s="11">
        <v>486346.69</v>
      </c>
      <c r="H20" s="11">
        <v>278328.44</v>
      </c>
      <c r="I20" s="11">
        <v>0.35975200000000002</v>
      </c>
      <c r="J20" s="20" t="s">
        <v>207</v>
      </c>
      <c r="K20" s="14"/>
      <c r="L20" s="14" t="s">
        <v>360</v>
      </c>
      <c r="M20" s="14" t="s">
        <v>360</v>
      </c>
    </row>
    <row r="21" spans="1:13" ht="21" x14ac:dyDescent="0.25">
      <c r="A21" s="7" t="s">
        <v>20</v>
      </c>
      <c r="B21" s="139" t="s">
        <v>1276</v>
      </c>
      <c r="C21" s="20" t="s">
        <v>1277</v>
      </c>
      <c r="D21" s="11" t="s">
        <v>103</v>
      </c>
      <c r="E21" s="5" t="s">
        <v>81</v>
      </c>
      <c r="F21" s="11" t="s">
        <v>108</v>
      </c>
      <c r="G21" s="11">
        <v>486299.13</v>
      </c>
      <c r="H21" s="11">
        <v>278720.7</v>
      </c>
      <c r="I21" s="11">
        <v>1.3367899999999999</v>
      </c>
      <c r="J21" s="20" t="s">
        <v>207</v>
      </c>
      <c r="K21" s="14"/>
      <c r="L21" s="14" t="s">
        <v>360</v>
      </c>
      <c r="M21" s="14" t="s">
        <v>360</v>
      </c>
    </row>
    <row r="22" spans="1:13" ht="21" x14ac:dyDescent="0.25">
      <c r="A22" s="7" t="s">
        <v>21</v>
      </c>
      <c r="B22" s="10" t="s">
        <v>106</v>
      </c>
      <c r="C22" s="10" t="s">
        <v>83</v>
      </c>
      <c r="D22" s="10" t="s">
        <v>107</v>
      </c>
      <c r="E22" s="5" t="s">
        <v>81</v>
      </c>
      <c r="F22" s="10" t="s">
        <v>109</v>
      </c>
      <c r="G22" s="10">
        <v>486328.68</v>
      </c>
      <c r="H22" s="10">
        <v>280418.86</v>
      </c>
      <c r="I22" s="10">
        <v>0.44078000000000001</v>
      </c>
      <c r="J22" s="20" t="s">
        <v>207</v>
      </c>
      <c r="K22" s="14"/>
      <c r="L22" s="14" t="s">
        <v>360</v>
      </c>
      <c r="M22" s="14"/>
    </row>
    <row r="23" spans="1:13" ht="21" x14ac:dyDescent="0.25">
      <c r="A23" s="7" t="s">
        <v>22</v>
      </c>
      <c r="B23" s="139" t="s">
        <v>1537</v>
      </c>
      <c r="C23" s="20" t="s">
        <v>138</v>
      </c>
      <c r="D23" s="11" t="s">
        <v>103</v>
      </c>
      <c r="E23" s="5" t="s">
        <v>81</v>
      </c>
      <c r="F23" s="11" t="s">
        <v>110</v>
      </c>
      <c r="G23" s="11">
        <v>486520.71</v>
      </c>
      <c r="H23" s="11">
        <v>278325.53999999998</v>
      </c>
      <c r="I23" s="11">
        <v>0.52382700000000004</v>
      </c>
      <c r="J23" s="20" t="s">
        <v>207</v>
      </c>
      <c r="K23" s="14"/>
      <c r="L23" s="14" t="s">
        <v>360</v>
      </c>
      <c r="M23" s="14" t="s">
        <v>360</v>
      </c>
    </row>
    <row r="24" spans="1:13" ht="21" x14ac:dyDescent="0.25">
      <c r="A24" s="7" t="s">
        <v>23</v>
      </c>
      <c r="B24" s="8" t="s">
        <v>111</v>
      </c>
      <c r="C24" s="8" t="s">
        <v>112</v>
      </c>
      <c r="D24" s="11" t="s">
        <v>113</v>
      </c>
      <c r="E24" s="5" t="s">
        <v>181</v>
      </c>
      <c r="F24" s="11" t="s">
        <v>114</v>
      </c>
      <c r="G24" s="11">
        <v>499603.02</v>
      </c>
      <c r="H24" s="11">
        <v>278432.45</v>
      </c>
      <c r="I24" s="11">
        <v>0.251448</v>
      </c>
      <c r="J24" s="20" t="s">
        <v>207</v>
      </c>
      <c r="K24" s="14"/>
      <c r="L24" s="14" t="s">
        <v>360</v>
      </c>
      <c r="M24" s="14"/>
    </row>
    <row r="25" spans="1:13" ht="21" x14ac:dyDescent="0.25">
      <c r="A25" s="7" t="s">
        <v>24</v>
      </c>
      <c r="B25" s="8" t="s">
        <v>115</v>
      </c>
      <c r="C25" s="8" t="s">
        <v>116</v>
      </c>
      <c r="D25" s="11" t="s">
        <v>117</v>
      </c>
      <c r="E25" s="5" t="s">
        <v>181</v>
      </c>
      <c r="F25" s="11" t="s">
        <v>118</v>
      </c>
      <c r="G25" s="11">
        <v>494196.16</v>
      </c>
      <c r="H25" s="11">
        <v>270375.58</v>
      </c>
      <c r="I25" s="11">
        <v>0.47878599999999999</v>
      </c>
      <c r="J25" s="20" t="s">
        <v>207</v>
      </c>
      <c r="K25" s="14"/>
      <c r="L25" s="14"/>
      <c r="M25" s="14"/>
    </row>
    <row r="26" spans="1:13" ht="22.5" x14ac:dyDescent="0.25">
      <c r="A26" s="7" t="s">
        <v>25</v>
      </c>
      <c r="B26" s="8" t="s">
        <v>119</v>
      </c>
      <c r="C26" s="8" t="s">
        <v>120</v>
      </c>
      <c r="D26" s="11" t="s">
        <v>117</v>
      </c>
      <c r="E26" s="5" t="s">
        <v>181</v>
      </c>
      <c r="F26" s="11" t="s">
        <v>121</v>
      </c>
      <c r="G26" s="11">
        <v>494797.52</v>
      </c>
      <c r="H26" s="11">
        <v>270705.51</v>
      </c>
      <c r="I26" s="11">
        <v>0.52088599999999996</v>
      </c>
      <c r="J26" s="20" t="s">
        <v>207</v>
      </c>
      <c r="K26" s="14"/>
      <c r="L26" s="14" t="s">
        <v>360</v>
      </c>
      <c r="M26" s="14" t="s">
        <v>360</v>
      </c>
    </row>
    <row r="27" spans="1:13" ht="21" x14ac:dyDescent="0.25">
      <c r="A27" s="7" t="s">
        <v>26</v>
      </c>
      <c r="B27" s="8" t="s">
        <v>122</v>
      </c>
      <c r="C27" s="8" t="s">
        <v>123</v>
      </c>
      <c r="D27" s="11" t="s">
        <v>117</v>
      </c>
      <c r="E27" s="5" t="s">
        <v>181</v>
      </c>
      <c r="F27" s="11" t="s">
        <v>124</v>
      </c>
      <c r="G27" s="11">
        <v>493862.44</v>
      </c>
      <c r="H27" s="11">
        <v>270306.44</v>
      </c>
      <c r="I27" s="11">
        <v>8.8405100000000001</v>
      </c>
      <c r="J27" s="20" t="s">
        <v>207</v>
      </c>
      <c r="K27" s="14"/>
      <c r="L27" s="14" t="s">
        <v>360</v>
      </c>
      <c r="M27" s="14" t="s">
        <v>360</v>
      </c>
    </row>
    <row r="28" spans="1:13" ht="21" x14ac:dyDescent="0.25">
      <c r="A28" s="7" t="s">
        <v>27</v>
      </c>
      <c r="B28" s="12">
        <v>77</v>
      </c>
      <c r="C28" s="8" t="s">
        <v>125</v>
      </c>
      <c r="D28" s="11" t="s">
        <v>126</v>
      </c>
      <c r="E28" s="5" t="s">
        <v>181</v>
      </c>
      <c r="F28" s="11" t="s">
        <v>127</v>
      </c>
      <c r="G28" s="11">
        <v>496307.57</v>
      </c>
      <c r="H28" s="11">
        <v>268899.7</v>
      </c>
      <c r="I28" s="11">
        <v>0.28983300000000001</v>
      </c>
      <c r="J28" s="20" t="s">
        <v>207</v>
      </c>
      <c r="K28" s="14"/>
      <c r="L28" s="14" t="s">
        <v>360</v>
      </c>
      <c r="M28" s="14" t="s">
        <v>360</v>
      </c>
    </row>
    <row r="29" spans="1:13" ht="21" x14ac:dyDescent="0.25">
      <c r="A29" s="7" t="s">
        <v>28</v>
      </c>
      <c r="B29" s="8" t="s">
        <v>128</v>
      </c>
      <c r="C29" s="8" t="s">
        <v>120</v>
      </c>
      <c r="D29" s="11" t="s">
        <v>129</v>
      </c>
      <c r="E29" s="5" t="s">
        <v>181</v>
      </c>
      <c r="F29" s="11" t="s">
        <v>130</v>
      </c>
      <c r="G29" s="11">
        <v>506214.07</v>
      </c>
      <c r="H29" s="11">
        <v>296308.36</v>
      </c>
      <c r="I29" s="11">
        <v>0.30342200000000003</v>
      </c>
      <c r="J29" s="20" t="s">
        <v>207</v>
      </c>
      <c r="K29" s="14"/>
      <c r="L29" s="14" t="s">
        <v>360</v>
      </c>
      <c r="M29" s="14" t="s">
        <v>360</v>
      </c>
    </row>
    <row r="30" spans="1:13" ht="21" x14ac:dyDescent="0.25">
      <c r="A30" s="7" t="s">
        <v>29</v>
      </c>
      <c r="B30" s="13">
        <v>21</v>
      </c>
      <c r="C30" s="8" t="s">
        <v>131</v>
      </c>
      <c r="D30" s="11" t="s">
        <v>132</v>
      </c>
      <c r="E30" s="5" t="s">
        <v>181</v>
      </c>
      <c r="F30" s="11" t="s">
        <v>133</v>
      </c>
      <c r="G30" s="11">
        <v>498355.3</v>
      </c>
      <c r="H30" s="11">
        <v>275255.33</v>
      </c>
      <c r="I30" s="11">
        <v>0.31092500000000001</v>
      </c>
      <c r="J30" s="20" t="s">
        <v>207</v>
      </c>
      <c r="K30" s="14"/>
      <c r="L30" s="14"/>
      <c r="M30" s="14"/>
    </row>
    <row r="31" spans="1:13" ht="21" x14ac:dyDescent="0.25">
      <c r="A31" s="7" t="s">
        <v>30</v>
      </c>
      <c r="B31" s="8" t="s">
        <v>134</v>
      </c>
      <c r="C31" s="8" t="s">
        <v>135</v>
      </c>
      <c r="D31" s="11" t="s">
        <v>136</v>
      </c>
      <c r="E31" s="5" t="s">
        <v>181</v>
      </c>
      <c r="F31" s="11" t="s">
        <v>141</v>
      </c>
      <c r="G31" s="11">
        <v>495068.93</v>
      </c>
      <c r="H31" s="11">
        <v>267111.33</v>
      </c>
      <c r="I31" s="11">
        <v>0.29413099999999998</v>
      </c>
      <c r="J31" s="20" t="s">
        <v>207</v>
      </c>
      <c r="K31" s="14"/>
      <c r="L31" s="14" t="s">
        <v>360</v>
      </c>
      <c r="M31" s="14"/>
    </row>
    <row r="32" spans="1:13" ht="21" x14ac:dyDescent="0.25">
      <c r="A32" s="7" t="s">
        <v>31</v>
      </c>
      <c r="B32" s="8" t="s">
        <v>137</v>
      </c>
      <c r="C32" s="8" t="s">
        <v>138</v>
      </c>
      <c r="D32" s="11" t="s">
        <v>136</v>
      </c>
      <c r="E32" s="5" t="s">
        <v>181</v>
      </c>
      <c r="F32" s="11" t="s">
        <v>142</v>
      </c>
      <c r="G32" s="11">
        <v>495591.94</v>
      </c>
      <c r="H32" s="11">
        <v>267572.40000000002</v>
      </c>
      <c r="I32" s="11">
        <v>0.38409500000000002</v>
      </c>
      <c r="J32" s="20" t="s">
        <v>207</v>
      </c>
      <c r="K32" s="14"/>
      <c r="L32" s="14" t="s">
        <v>360</v>
      </c>
      <c r="M32" s="14" t="s">
        <v>360</v>
      </c>
    </row>
    <row r="33" spans="1:13" ht="21" x14ac:dyDescent="0.25">
      <c r="A33" s="7" t="s">
        <v>32</v>
      </c>
      <c r="B33" s="8" t="s">
        <v>139</v>
      </c>
      <c r="C33" s="8" t="s">
        <v>140</v>
      </c>
      <c r="D33" s="11" t="s">
        <v>136</v>
      </c>
      <c r="E33" s="5" t="s">
        <v>181</v>
      </c>
      <c r="F33" s="11" t="s">
        <v>143</v>
      </c>
      <c r="G33" s="11">
        <v>496208.16</v>
      </c>
      <c r="H33" s="11">
        <v>267072.71999999997</v>
      </c>
      <c r="I33" s="11">
        <v>0.73693699999999995</v>
      </c>
      <c r="J33" s="20" t="s">
        <v>207</v>
      </c>
      <c r="K33" s="14"/>
      <c r="L33" s="14" t="s">
        <v>360</v>
      </c>
      <c r="M33" s="14" t="s">
        <v>360</v>
      </c>
    </row>
    <row r="34" spans="1:13" ht="21" x14ac:dyDescent="0.25">
      <c r="A34" s="7" t="s">
        <v>33</v>
      </c>
      <c r="B34" s="8" t="s">
        <v>144</v>
      </c>
      <c r="C34" s="8" t="s">
        <v>145</v>
      </c>
      <c r="D34" s="11" t="s">
        <v>146</v>
      </c>
      <c r="E34" s="5" t="s">
        <v>150</v>
      </c>
      <c r="F34" s="11" t="s">
        <v>147</v>
      </c>
      <c r="G34" s="11">
        <v>490694.17</v>
      </c>
      <c r="H34" s="11">
        <v>262895.2</v>
      </c>
      <c r="I34" s="11">
        <v>1.7342299999999999</v>
      </c>
      <c r="J34" s="20" t="s">
        <v>207</v>
      </c>
      <c r="K34" s="14"/>
      <c r="L34" s="14"/>
      <c r="M34" s="14"/>
    </row>
    <row r="35" spans="1:13" ht="21" x14ac:dyDescent="0.25">
      <c r="A35" s="7" t="s">
        <v>34</v>
      </c>
      <c r="B35" s="8" t="s">
        <v>148</v>
      </c>
      <c r="C35" s="8" t="s">
        <v>149</v>
      </c>
      <c r="D35" s="11" t="s">
        <v>150</v>
      </c>
      <c r="E35" s="5" t="s">
        <v>150</v>
      </c>
      <c r="F35" s="11" t="s">
        <v>151</v>
      </c>
      <c r="G35" s="11">
        <v>488794.33</v>
      </c>
      <c r="H35" s="11">
        <v>267310.05</v>
      </c>
      <c r="I35" s="11">
        <v>0.73684400000000005</v>
      </c>
      <c r="J35" s="20" t="s">
        <v>207</v>
      </c>
      <c r="K35" s="14"/>
      <c r="L35" s="14" t="s">
        <v>360</v>
      </c>
      <c r="M35" s="14"/>
    </row>
    <row r="36" spans="1:13" ht="21" x14ac:dyDescent="0.25">
      <c r="A36" s="7" t="s">
        <v>35</v>
      </c>
      <c r="B36" s="8" t="s">
        <v>152</v>
      </c>
      <c r="C36" s="8" t="s">
        <v>153</v>
      </c>
      <c r="D36" s="11" t="s">
        <v>150</v>
      </c>
      <c r="E36" s="5" t="s">
        <v>150</v>
      </c>
      <c r="F36" s="11" t="s">
        <v>154</v>
      </c>
      <c r="G36" s="11">
        <v>488274.32</v>
      </c>
      <c r="H36" s="11">
        <v>266723.45</v>
      </c>
      <c r="I36" s="11">
        <v>0.375162</v>
      </c>
      <c r="J36" s="20" t="s">
        <v>207</v>
      </c>
      <c r="K36" s="14"/>
      <c r="L36" s="14" t="s">
        <v>360</v>
      </c>
      <c r="M36" s="14"/>
    </row>
    <row r="37" spans="1:13" ht="21" x14ac:dyDescent="0.25">
      <c r="A37" s="7" t="s">
        <v>36</v>
      </c>
      <c r="B37" s="8" t="s">
        <v>155</v>
      </c>
      <c r="C37" s="8" t="s">
        <v>156</v>
      </c>
      <c r="D37" s="11" t="s">
        <v>150</v>
      </c>
      <c r="E37" s="5" t="s">
        <v>150</v>
      </c>
      <c r="F37" s="11" t="s">
        <v>157</v>
      </c>
      <c r="G37" s="11">
        <v>488406.05</v>
      </c>
      <c r="H37" s="11">
        <v>267919.84999999998</v>
      </c>
      <c r="I37" s="11">
        <v>0.54935400000000001</v>
      </c>
      <c r="J37" s="20" t="s">
        <v>207</v>
      </c>
      <c r="K37" s="14"/>
      <c r="L37" s="14" t="s">
        <v>360</v>
      </c>
      <c r="M37" s="14"/>
    </row>
    <row r="38" spans="1:13" ht="21" x14ac:dyDescent="0.25">
      <c r="A38" s="7" t="s">
        <v>37</v>
      </c>
      <c r="B38" s="8" t="s">
        <v>158</v>
      </c>
      <c r="C38" s="8" t="s">
        <v>159</v>
      </c>
      <c r="D38" s="11" t="s">
        <v>150</v>
      </c>
      <c r="E38" s="5" t="s">
        <v>150</v>
      </c>
      <c r="F38" s="11" t="s">
        <v>162</v>
      </c>
      <c r="G38" s="11">
        <v>489738.89</v>
      </c>
      <c r="H38" s="11">
        <v>268548.96999999997</v>
      </c>
      <c r="I38" s="11">
        <v>1.13853</v>
      </c>
      <c r="J38" s="20" t="s">
        <v>207</v>
      </c>
      <c r="K38" s="14"/>
      <c r="L38" s="14" t="s">
        <v>360</v>
      </c>
      <c r="M38" s="14" t="s">
        <v>360</v>
      </c>
    </row>
    <row r="39" spans="1:13" ht="21" x14ac:dyDescent="0.25">
      <c r="A39" s="7" t="s">
        <v>38</v>
      </c>
      <c r="B39" s="8" t="s">
        <v>160</v>
      </c>
      <c r="C39" s="8" t="s">
        <v>161</v>
      </c>
      <c r="D39" s="11" t="s">
        <v>161</v>
      </c>
      <c r="E39" s="5" t="s">
        <v>150</v>
      </c>
      <c r="F39" s="11" t="s">
        <v>163</v>
      </c>
      <c r="G39" s="11">
        <v>490400.44</v>
      </c>
      <c r="H39" s="11">
        <v>259507.38</v>
      </c>
      <c r="I39" s="11">
        <v>0.66134700000000002</v>
      </c>
      <c r="J39" s="20" t="s">
        <v>207</v>
      </c>
      <c r="K39" s="14"/>
      <c r="L39" s="14"/>
      <c r="M39" s="14"/>
    </row>
    <row r="40" spans="1:13" ht="21" x14ac:dyDescent="0.25">
      <c r="A40" s="7" t="s">
        <v>39</v>
      </c>
      <c r="B40" s="8" t="s">
        <v>164</v>
      </c>
      <c r="C40" s="8" t="s">
        <v>165</v>
      </c>
      <c r="D40" s="11" t="s">
        <v>150</v>
      </c>
      <c r="E40" s="5" t="s">
        <v>150</v>
      </c>
      <c r="F40" s="11" t="s">
        <v>166</v>
      </c>
      <c r="G40" s="11">
        <v>488882.73</v>
      </c>
      <c r="H40" s="11">
        <v>267926.53000000003</v>
      </c>
      <c r="I40" s="11">
        <v>3.1223700000000001</v>
      </c>
      <c r="J40" s="20" t="s">
        <v>207</v>
      </c>
      <c r="K40" s="14"/>
      <c r="L40" s="14" t="s">
        <v>360</v>
      </c>
      <c r="M40" s="14" t="s">
        <v>360</v>
      </c>
    </row>
    <row r="41" spans="1:13" ht="21" x14ac:dyDescent="0.25">
      <c r="A41" s="7" t="s">
        <v>40</v>
      </c>
      <c r="B41" s="8" t="s">
        <v>167</v>
      </c>
      <c r="C41" s="8" t="s">
        <v>168</v>
      </c>
      <c r="D41" s="11" t="s">
        <v>150</v>
      </c>
      <c r="E41" s="5" t="s">
        <v>150</v>
      </c>
      <c r="F41" s="11" t="s">
        <v>169</v>
      </c>
      <c r="G41" s="11">
        <v>489353.2</v>
      </c>
      <c r="H41" s="11">
        <v>267916.62</v>
      </c>
      <c r="I41" s="11">
        <v>0.45309300000000002</v>
      </c>
      <c r="J41" s="20" t="s">
        <v>207</v>
      </c>
      <c r="K41" s="14"/>
      <c r="L41" s="14" t="s">
        <v>360</v>
      </c>
      <c r="M41" s="14" t="s">
        <v>360</v>
      </c>
    </row>
    <row r="42" spans="1:13" ht="21" x14ac:dyDescent="0.25">
      <c r="A42" s="7" t="s">
        <v>41</v>
      </c>
      <c r="B42" s="8" t="s">
        <v>170</v>
      </c>
      <c r="C42" s="8" t="s">
        <v>171</v>
      </c>
      <c r="D42" s="11" t="s">
        <v>150</v>
      </c>
      <c r="E42" s="5" t="s">
        <v>150</v>
      </c>
      <c r="F42" s="11" t="s">
        <v>172</v>
      </c>
      <c r="G42" s="11">
        <v>490181.41</v>
      </c>
      <c r="H42" s="11">
        <v>268930.89</v>
      </c>
      <c r="I42" s="11">
        <v>10.8758</v>
      </c>
      <c r="J42" s="20" t="s">
        <v>207</v>
      </c>
      <c r="K42" s="14"/>
      <c r="L42" s="14" t="s">
        <v>360</v>
      </c>
      <c r="M42" s="14" t="s">
        <v>360</v>
      </c>
    </row>
    <row r="43" spans="1:13" ht="21" x14ac:dyDescent="0.25">
      <c r="A43" s="7" t="s">
        <v>42</v>
      </c>
      <c r="B43" s="8" t="s">
        <v>173</v>
      </c>
      <c r="C43" s="8" t="s">
        <v>174</v>
      </c>
      <c r="D43" s="11" t="s">
        <v>175</v>
      </c>
      <c r="E43" s="5" t="s">
        <v>150</v>
      </c>
      <c r="F43" s="11" t="s">
        <v>176</v>
      </c>
      <c r="G43" s="11">
        <v>491989.85</v>
      </c>
      <c r="H43" s="11">
        <v>271644.52</v>
      </c>
      <c r="I43" s="11">
        <v>1.38846</v>
      </c>
      <c r="J43" s="20" t="s">
        <v>207</v>
      </c>
      <c r="K43" s="14"/>
      <c r="L43" s="14" t="s">
        <v>360</v>
      </c>
      <c r="M43" s="14" t="s">
        <v>360</v>
      </c>
    </row>
    <row r="44" spans="1:13" ht="21" x14ac:dyDescent="0.25">
      <c r="A44" s="7" t="s">
        <v>43</v>
      </c>
      <c r="B44" s="8" t="s">
        <v>177</v>
      </c>
      <c r="C44" s="8" t="s">
        <v>178</v>
      </c>
      <c r="D44" s="11" t="s">
        <v>150</v>
      </c>
      <c r="E44" s="5" t="s">
        <v>150</v>
      </c>
      <c r="F44" s="11" t="s">
        <v>179</v>
      </c>
      <c r="G44" s="11">
        <v>489355.11</v>
      </c>
      <c r="H44" s="11">
        <v>268063.18</v>
      </c>
      <c r="I44" s="11">
        <v>0.82981899999999997</v>
      </c>
      <c r="J44" s="20" t="s">
        <v>207</v>
      </c>
      <c r="K44" s="14"/>
      <c r="L44" s="14" t="s">
        <v>360</v>
      </c>
      <c r="M44" s="14" t="s">
        <v>360</v>
      </c>
    </row>
    <row r="47" spans="1:13" x14ac:dyDescent="0.25">
      <c r="J47" s="15" t="s">
        <v>207</v>
      </c>
    </row>
    <row r="48" spans="1:13" x14ac:dyDescent="0.25">
      <c r="J48" s="17" t="s">
        <v>208</v>
      </c>
    </row>
  </sheetData>
  <dataValidations count="1">
    <dataValidation type="list" allowBlank="1" showInputMessage="1" showErrorMessage="1" sqref="J2:J44">
      <formula1>$J$47:$J$48</formula1>
    </dataValidation>
  </dataValidations>
  <pageMargins left="0.7" right="0.7" top="0.75" bottom="0.75" header="0.3" footer="0.3"/>
  <pageSetup paperSize="9" orientation="portrait" verticalDpi="4294967295"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EC9A5981-C19E-4A0E-B481-A2DC828E16EA}">
            <xm:f>NOT(ISERROR(SEARCH($J$48,J2)))</xm:f>
            <xm:f>$J$48</xm:f>
            <x14:dxf>
              <fill>
                <patternFill>
                  <bgColor rgb="FFFFFF00"/>
                </patternFill>
              </fill>
            </x14:dxf>
          </x14:cfRule>
          <x14:cfRule type="containsText" priority="2" operator="containsText" id="{64ACB0D7-9ECE-4153-86FA-481770C0B005}">
            <xm:f>NOT(ISERROR(SEARCH($J$47,J2)))</xm:f>
            <xm:f>$J$47</xm:f>
            <x14:dxf>
              <fill>
                <patternFill>
                  <bgColor theme="9"/>
                </patternFill>
              </fill>
            </x14:dxf>
          </x14:cfRule>
          <xm:sqref>J2:J44</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Q50"/>
  <sheetViews>
    <sheetView workbookViewId="0">
      <pane ySplit="1" topLeftCell="A2" activePane="bottomLeft" state="frozen"/>
      <selection activeCell="R213" sqref="R213"/>
      <selection pane="bottomLeft" activeCell="R213" sqref="R213"/>
    </sheetView>
  </sheetViews>
  <sheetFormatPr defaultColWidth="25.28515625" defaultRowHeight="15" x14ac:dyDescent="0.25"/>
  <cols>
    <col min="6" max="6" width="8.28515625" bestFit="1" customWidth="1"/>
    <col min="7" max="8" width="8.7109375" bestFit="1" customWidth="1"/>
    <col min="9" max="9" width="9.7109375" bestFit="1" customWidth="1"/>
    <col min="10" max="10" width="3.5703125" bestFit="1" customWidth="1"/>
    <col min="11" max="11" width="112.85546875" bestFit="1" customWidth="1"/>
    <col min="12" max="12" width="38" bestFit="1" customWidth="1"/>
    <col min="13" max="13" width="30.42578125" bestFit="1" customWidth="1"/>
    <col min="14" max="14" width="41.5703125" customWidth="1"/>
    <col min="15" max="15" width="26.5703125" bestFit="1" customWidth="1"/>
    <col min="16" max="16" width="9.7109375" bestFit="1" customWidth="1"/>
    <col min="17" max="17" width="10.7109375" bestFit="1" customWidth="1"/>
  </cols>
  <sheetData>
    <row r="1" spans="1:17" x14ac:dyDescent="0.25">
      <c r="A1" s="1" t="s">
        <v>0</v>
      </c>
      <c r="B1" s="1" t="s">
        <v>44</v>
      </c>
      <c r="C1" s="1" t="s">
        <v>45</v>
      </c>
      <c r="D1" s="1" t="s">
        <v>46</v>
      </c>
      <c r="E1" s="1" t="s">
        <v>180</v>
      </c>
      <c r="F1" s="1" t="s">
        <v>50</v>
      </c>
      <c r="G1" s="2" t="s">
        <v>52</v>
      </c>
      <c r="H1" s="2" t="s">
        <v>53</v>
      </c>
      <c r="I1" s="2" t="s">
        <v>54</v>
      </c>
      <c r="J1" s="2"/>
      <c r="K1" s="2" t="s">
        <v>182</v>
      </c>
      <c r="L1" s="2" t="s">
        <v>183</v>
      </c>
      <c r="M1" s="2" t="s">
        <v>1335</v>
      </c>
      <c r="N1" s="2" t="s">
        <v>1334</v>
      </c>
      <c r="O1" s="2" t="s">
        <v>1318</v>
      </c>
      <c r="P1" s="2" t="s">
        <v>1404</v>
      </c>
      <c r="Q1" s="2" t="s">
        <v>1401</v>
      </c>
    </row>
    <row r="2" spans="1:17" ht="21" x14ac:dyDescent="0.25">
      <c r="A2" s="3" t="s">
        <v>1</v>
      </c>
      <c r="B2" s="4" t="s">
        <v>47</v>
      </c>
      <c r="C2" s="4" t="s">
        <v>48</v>
      </c>
      <c r="D2" s="5" t="s">
        <v>49</v>
      </c>
      <c r="E2" s="5" t="s">
        <v>49</v>
      </c>
      <c r="F2" s="5" t="s">
        <v>51</v>
      </c>
      <c r="G2" s="5">
        <v>486899.83</v>
      </c>
      <c r="H2" s="5">
        <v>289698</v>
      </c>
      <c r="I2" s="5">
        <v>0.37925599999999998</v>
      </c>
      <c r="J2" s="5">
        <v>19</v>
      </c>
      <c r="K2" s="4" t="s">
        <v>1380</v>
      </c>
      <c r="L2" s="21" t="s">
        <v>1333</v>
      </c>
      <c r="M2" s="21" t="s">
        <v>1270</v>
      </c>
      <c r="N2" s="21"/>
      <c r="O2" s="20"/>
      <c r="P2" s="14" t="s">
        <v>360</v>
      </c>
      <c r="Q2" s="14"/>
    </row>
    <row r="3" spans="1:17" ht="21" x14ac:dyDescent="0.25">
      <c r="A3" s="3" t="s">
        <v>2</v>
      </c>
      <c r="B3" s="4" t="s">
        <v>55</v>
      </c>
      <c r="C3" s="4" t="s">
        <v>56</v>
      </c>
      <c r="D3" s="5" t="s">
        <v>49</v>
      </c>
      <c r="E3" s="5" t="s">
        <v>49</v>
      </c>
      <c r="F3" s="5" t="s">
        <v>57</v>
      </c>
      <c r="G3" s="5">
        <v>487568.06</v>
      </c>
      <c r="H3" s="5">
        <v>290137.73</v>
      </c>
      <c r="I3" s="5">
        <v>0.28341300000000003</v>
      </c>
      <c r="J3" s="5">
        <v>14</v>
      </c>
      <c r="K3" s="4" t="s">
        <v>1379</v>
      </c>
      <c r="L3" s="21" t="s">
        <v>1333</v>
      </c>
      <c r="M3" s="21" t="s">
        <v>1270</v>
      </c>
      <c r="N3" s="21"/>
      <c r="O3" s="20"/>
      <c r="P3" s="14" t="s">
        <v>360</v>
      </c>
      <c r="Q3" s="14"/>
    </row>
    <row r="4" spans="1:17" ht="21" x14ac:dyDescent="0.25">
      <c r="A4" s="3" t="s">
        <v>3</v>
      </c>
      <c r="B4" s="4" t="s">
        <v>58</v>
      </c>
      <c r="C4" s="4" t="s">
        <v>59</v>
      </c>
      <c r="D4" s="5" t="s">
        <v>49</v>
      </c>
      <c r="E4" s="5" t="s">
        <v>49</v>
      </c>
      <c r="F4" s="5" t="s">
        <v>60</v>
      </c>
      <c r="G4" s="5">
        <v>489672.02</v>
      </c>
      <c r="H4" s="5">
        <v>288671.46999999997</v>
      </c>
      <c r="I4" s="5">
        <v>0.252413</v>
      </c>
      <c r="J4" s="5">
        <v>15</v>
      </c>
      <c r="K4" s="4"/>
      <c r="L4" s="21" t="s">
        <v>1333</v>
      </c>
      <c r="M4" s="21"/>
      <c r="N4" s="20"/>
      <c r="O4" s="20" t="s">
        <v>360</v>
      </c>
      <c r="P4" s="14"/>
      <c r="Q4" s="14"/>
    </row>
    <row r="5" spans="1:17" ht="21" x14ac:dyDescent="0.25">
      <c r="A5" s="3" t="s">
        <v>4</v>
      </c>
      <c r="B5" s="4" t="s">
        <v>61</v>
      </c>
      <c r="C5" s="4"/>
      <c r="D5" s="5" t="s">
        <v>49</v>
      </c>
      <c r="E5" s="5" t="s">
        <v>49</v>
      </c>
      <c r="F5" s="5" t="s">
        <v>62</v>
      </c>
      <c r="G5" s="5">
        <v>487035.92</v>
      </c>
      <c r="H5" s="5">
        <v>287221.71000000002</v>
      </c>
      <c r="I5" s="5">
        <v>0.41953200000000002</v>
      </c>
      <c r="J5" s="5">
        <v>20</v>
      </c>
      <c r="K5" s="4" t="s">
        <v>1379</v>
      </c>
      <c r="L5" s="21" t="s">
        <v>1333</v>
      </c>
      <c r="M5" s="21" t="s">
        <v>1270</v>
      </c>
      <c r="N5" s="21"/>
      <c r="O5" s="20"/>
      <c r="P5" s="14" t="s">
        <v>360</v>
      </c>
      <c r="Q5" s="14"/>
    </row>
    <row r="6" spans="1:17" ht="22.5" x14ac:dyDescent="0.25">
      <c r="A6" s="3" t="s">
        <v>5</v>
      </c>
      <c r="B6" s="4" t="s">
        <v>63</v>
      </c>
      <c r="C6" s="4" t="s">
        <v>64</v>
      </c>
      <c r="D6" s="5" t="s">
        <v>49</v>
      </c>
      <c r="E6" s="5" t="s">
        <v>49</v>
      </c>
      <c r="F6" s="5" t="s">
        <v>72</v>
      </c>
      <c r="G6" s="5">
        <v>487593.33</v>
      </c>
      <c r="H6" s="5">
        <v>288119.28999999998</v>
      </c>
      <c r="I6" s="5">
        <v>0.612904</v>
      </c>
      <c r="J6" s="5">
        <v>33</v>
      </c>
      <c r="K6" s="4"/>
      <c r="L6" s="21" t="s">
        <v>1333</v>
      </c>
      <c r="M6" s="21"/>
      <c r="N6" s="20"/>
      <c r="O6" s="20" t="s">
        <v>360</v>
      </c>
      <c r="P6" s="14"/>
      <c r="Q6" s="14"/>
    </row>
    <row r="7" spans="1:17" ht="22.5" x14ac:dyDescent="0.25">
      <c r="A7" s="3" t="s">
        <v>6</v>
      </c>
      <c r="B7" s="4" t="s">
        <v>65</v>
      </c>
      <c r="C7" s="4"/>
      <c r="D7" s="5" t="s">
        <v>49</v>
      </c>
      <c r="E7" s="5" t="s">
        <v>49</v>
      </c>
      <c r="F7" s="5" t="s">
        <v>73</v>
      </c>
      <c r="G7" s="5">
        <v>486184.14</v>
      </c>
      <c r="H7" s="5">
        <v>287701.28999999998</v>
      </c>
      <c r="I7" s="5">
        <v>2.1105100000000001</v>
      </c>
      <c r="J7" s="5">
        <v>55</v>
      </c>
      <c r="K7" s="4"/>
      <c r="L7" s="21" t="s">
        <v>1333</v>
      </c>
      <c r="M7" s="21" t="s">
        <v>360</v>
      </c>
      <c r="N7" s="20"/>
      <c r="O7" s="20"/>
      <c r="P7" s="14" t="s">
        <v>360</v>
      </c>
      <c r="Q7" s="14" t="s">
        <v>360</v>
      </c>
    </row>
    <row r="8" spans="1:17" ht="21" x14ac:dyDescent="0.25">
      <c r="A8" s="3" t="s">
        <v>7</v>
      </c>
      <c r="B8" s="4" t="s">
        <v>66</v>
      </c>
      <c r="C8" s="4" t="s">
        <v>67</v>
      </c>
      <c r="D8" s="5" t="s">
        <v>49</v>
      </c>
      <c r="E8" s="5" t="s">
        <v>49</v>
      </c>
      <c r="F8" s="5" t="s">
        <v>74</v>
      </c>
      <c r="G8" s="5">
        <v>489243.38</v>
      </c>
      <c r="H8" s="5">
        <v>288612.34000000003</v>
      </c>
      <c r="I8" s="5">
        <v>0.80570299999999995</v>
      </c>
      <c r="J8" s="5">
        <v>53</v>
      </c>
      <c r="K8" s="4" t="s">
        <v>1380</v>
      </c>
      <c r="L8" s="21" t="s">
        <v>1333</v>
      </c>
      <c r="M8" s="21" t="s">
        <v>1270</v>
      </c>
      <c r="N8" s="21"/>
      <c r="O8" s="20"/>
      <c r="P8" s="14" t="s">
        <v>360</v>
      </c>
      <c r="Q8" s="14"/>
    </row>
    <row r="9" spans="1:17" ht="21" x14ac:dyDescent="0.25">
      <c r="A9" s="3" t="s">
        <v>8</v>
      </c>
      <c r="B9" s="4" t="s">
        <v>68</v>
      </c>
      <c r="C9" s="4"/>
      <c r="D9" s="5" t="s">
        <v>49</v>
      </c>
      <c r="E9" s="5" t="s">
        <v>49</v>
      </c>
      <c r="F9" s="5" t="s">
        <v>75</v>
      </c>
      <c r="G9" s="5">
        <v>486311.62</v>
      </c>
      <c r="H9" s="5">
        <v>288536.61</v>
      </c>
      <c r="I9" s="5">
        <v>3.9948100000000002</v>
      </c>
      <c r="J9" s="5">
        <v>150</v>
      </c>
      <c r="K9" s="149"/>
      <c r="L9" s="21" t="s">
        <v>1333</v>
      </c>
      <c r="M9" s="21" t="s">
        <v>360</v>
      </c>
      <c r="N9" s="20"/>
      <c r="O9" s="20"/>
      <c r="P9" s="14" t="s">
        <v>360</v>
      </c>
      <c r="Q9" s="14" t="s">
        <v>360</v>
      </c>
    </row>
    <row r="10" spans="1:17" ht="21" x14ac:dyDescent="0.25">
      <c r="A10" s="3" t="s">
        <v>9</v>
      </c>
      <c r="B10" s="4" t="s">
        <v>69</v>
      </c>
      <c r="C10" s="4"/>
      <c r="D10" s="5" t="s">
        <v>49</v>
      </c>
      <c r="E10" s="5" t="s">
        <v>49</v>
      </c>
      <c r="F10" s="5" t="s">
        <v>76</v>
      </c>
      <c r="G10" s="5">
        <v>488000.75</v>
      </c>
      <c r="H10" s="5">
        <v>288724.53000000003</v>
      </c>
      <c r="I10" s="5">
        <v>0.70128599999999996</v>
      </c>
      <c r="J10" s="5">
        <v>53</v>
      </c>
      <c r="K10" s="4" t="s">
        <v>1380</v>
      </c>
      <c r="L10" s="21" t="s">
        <v>1333</v>
      </c>
      <c r="M10" s="21" t="s">
        <v>1270</v>
      </c>
      <c r="N10" s="21"/>
      <c r="O10" s="20"/>
      <c r="P10" s="14" t="s">
        <v>360</v>
      </c>
      <c r="Q10" s="14"/>
    </row>
    <row r="11" spans="1:17" ht="21" x14ac:dyDescent="0.25">
      <c r="A11" s="3" t="s">
        <v>10</v>
      </c>
      <c r="B11" s="4" t="s">
        <v>70</v>
      </c>
      <c r="C11" s="4"/>
      <c r="D11" s="5" t="s">
        <v>49</v>
      </c>
      <c r="E11" s="5" t="s">
        <v>49</v>
      </c>
      <c r="F11" s="5" t="s">
        <v>77</v>
      </c>
      <c r="G11" s="5">
        <v>486108.26</v>
      </c>
      <c r="H11" s="5">
        <v>287407.74</v>
      </c>
      <c r="I11" s="5">
        <v>1.6654899999999999</v>
      </c>
      <c r="J11" s="5">
        <v>53</v>
      </c>
      <c r="K11" s="4"/>
      <c r="L11" s="21" t="s">
        <v>1333</v>
      </c>
      <c r="M11" s="21" t="s">
        <v>360</v>
      </c>
      <c r="N11" s="20"/>
      <c r="O11" s="20"/>
      <c r="P11" s="14" t="s">
        <v>360</v>
      </c>
      <c r="Q11" s="14" t="s">
        <v>360</v>
      </c>
    </row>
    <row r="12" spans="1:17" ht="21" x14ac:dyDescent="0.25">
      <c r="A12" s="3" t="s">
        <v>11</v>
      </c>
      <c r="B12" s="4" t="s">
        <v>71</v>
      </c>
      <c r="C12" s="4"/>
      <c r="D12" s="5" t="s">
        <v>49</v>
      </c>
      <c r="E12" s="5" t="s">
        <v>49</v>
      </c>
      <c r="F12" s="5" t="s">
        <v>78</v>
      </c>
      <c r="G12" s="5">
        <v>489374.37</v>
      </c>
      <c r="H12" s="5">
        <v>290154.49</v>
      </c>
      <c r="I12" s="5">
        <v>9.7194800000000008</v>
      </c>
      <c r="J12" s="5">
        <v>292</v>
      </c>
      <c r="K12" s="4"/>
      <c r="L12" s="21" t="s">
        <v>1333</v>
      </c>
      <c r="M12" s="21"/>
      <c r="N12" s="20"/>
      <c r="O12" s="20" t="s">
        <v>360</v>
      </c>
      <c r="P12" s="14"/>
      <c r="Q12" s="14"/>
    </row>
    <row r="13" spans="1:17" ht="21" x14ac:dyDescent="0.25">
      <c r="A13" s="6" t="s">
        <v>12</v>
      </c>
      <c r="B13" s="4" t="s">
        <v>79</v>
      </c>
      <c r="C13" s="4" t="s">
        <v>80</v>
      </c>
      <c r="D13" s="5" t="s">
        <v>81</v>
      </c>
      <c r="E13" s="5" t="s">
        <v>81</v>
      </c>
      <c r="F13" s="5" t="s">
        <v>84</v>
      </c>
      <c r="G13" s="5">
        <v>487396.51</v>
      </c>
      <c r="H13" s="5">
        <v>280288.78000000003</v>
      </c>
      <c r="I13" s="5">
        <v>0.42795100000000003</v>
      </c>
      <c r="J13" s="5">
        <v>19</v>
      </c>
      <c r="K13" s="4" t="s">
        <v>1379</v>
      </c>
      <c r="L13" s="21" t="s">
        <v>1333</v>
      </c>
      <c r="M13" s="21" t="s">
        <v>1270</v>
      </c>
      <c r="N13" s="21"/>
      <c r="O13" s="20"/>
      <c r="P13" s="14" t="s">
        <v>360</v>
      </c>
      <c r="Q13" s="14"/>
    </row>
    <row r="14" spans="1:17" ht="21" x14ac:dyDescent="0.25">
      <c r="A14" s="6" t="s">
        <v>13</v>
      </c>
      <c r="B14" s="4" t="s">
        <v>82</v>
      </c>
      <c r="C14" s="4" t="s">
        <v>83</v>
      </c>
      <c r="D14" s="5" t="s">
        <v>81</v>
      </c>
      <c r="E14" s="5" t="s">
        <v>81</v>
      </c>
      <c r="F14" s="5" t="s">
        <v>85</v>
      </c>
      <c r="G14" s="5">
        <v>486593.37</v>
      </c>
      <c r="H14" s="5">
        <v>279982.45</v>
      </c>
      <c r="I14" s="5">
        <v>1.6230199999999999</v>
      </c>
      <c r="J14" s="5">
        <v>88</v>
      </c>
      <c r="K14" s="4" t="s">
        <v>1380</v>
      </c>
      <c r="L14" s="21" t="s">
        <v>1333</v>
      </c>
      <c r="M14" s="21" t="s">
        <v>1270</v>
      </c>
      <c r="N14" s="21"/>
      <c r="O14" s="20"/>
      <c r="P14" s="14" t="s">
        <v>360</v>
      </c>
      <c r="Q14" s="14"/>
    </row>
    <row r="15" spans="1:17" ht="22.5" x14ac:dyDescent="0.25">
      <c r="A15" s="6" t="s">
        <v>14</v>
      </c>
      <c r="B15" s="4" t="s">
        <v>86</v>
      </c>
      <c r="C15" s="4" t="s">
        <v>87</v>
      </c>
      <c r="D15" s="5" t="s">
        <v>88</v>
      </c>
      <c r="E15" s="5" t="s">
        <v>81</v>
      </c>
      <c r="F15" s="5" t="s">
        <v>89</v>
      </c>
      <c r="G15" s="5">
        <v>481629.76</v>
      </c>
      <c r="H15" s="5">
        <v>281514.83</v>
      </c>
      <c r="I15" s="5">
        <v>1.6044499999999999</v>
      </c>
      <c r="J15" s="5">
        <v>87</v>
      </c>
      <c r="K15" s="149"/>
      <c r="L15" s="21" t="s">
        <v>1333</v>
      </c>
      <c r="M15" s="21" t="s">
        <v>360</v>
      </c>
      <c r="N15" s="20"/>
      <c r="O15" s="20"/>
      <c r="P15" s="14" t="s">
        <v>360</v>
      </c>
      <c r="Q15" s="14" t="s">
        <v>360</v>
      </c>
    </row>
    <row r="16" spans="1:17" ht="21" x14ac:dyDescent="0.25">
      <c r="A16" s="6" t="s">
        <v>15</v>
      </c>
      <c r="B16" s="4" t="s">
        <v>90</v>
      </c>
      <c r="C16" s="4" t="s">
        <v>91</v>
      </c>
      <c r="D16" s="5" t="s">
        <v>92</v>
      </c>
      <c r="E16" s="5" t="s">
        <v>81</v>
      </c>
      <c r="F16" s="5" t="s">
        <v>93</v>
      </c>
      <c r="G16" s="5">
        <v>480442.17</v>
      </c>
      <c r="H16" s="5">
        <v>288146.62</v>
      </c>
      <c r="I16" s="5">
        <v>1.6927700000000001</v>
      </c>
      <c r="J16" s="5">
        <v>41</v>
      </c>
      <c r="K16" s="4"/>
      <c r="L16" s="21" t="s">
        <v>1333</v>
      </c>
      <c r="M16" s="21" t="s">
        <v>1270</v>
      </c>
      <c r="N16" s="21"/>
      <c r="O16" s="20" t="s">
        <v>360</v>
      </c>
      <c r="P16" s="14"/>
      <c r="Q16" s="14"/>
    </row>
    <row r="17" spans="1:17" ht="21" x14ac:dyDescent="0.25">
      <c r="A17" s="6" t="s">
        <v>16</v>
      </c>
      <c r="B17" s="4" t="s">
        <v>1535</v>
      </c>
      <c r="C17" s="4" t="s">
        <v>95</v>
      </c>
      <c r="D17" s="5" t="s">
        <v>96</v>
      </c>
      <c r="E17" s="5" t="s">
        <v>81</v>
      </c>
      <c r="F17" s="5" t="s">
        <v>97</v>
      </c>
      <c r="G17" s="5">
        <v>481326.27</v>
      </c>
      <c r="H17" s="5">
        <v>282839.21999999997</v>
      </c>
      <c r="I17" s="5">
        <v>3.4181400000000002</v>
      </c>
      <c r="J17" s="5">
        <v>128</v>
      </c>
      <c r="K17" s="4" t="s">
        <v>1379</v>
      </c>
      <c r="L17" s="21" t="s">
        <v>1333</v>
      </c>
      <c r="M17" s="21" t="s">
        <v>1270</v>
      </c>
      <c r="N17" s="21"/>
      <c r="O17" s="20"/>
      <c r="P17" s="14" t="s">
        <v>360</v>
      </c>
      <c r="Q17" s="14"/>
    </row>
    <row r="18" spans="1:17" ht="22.5" x14ac:dyDescent="0.25">
      <c r="A18" s="6" t="s">
        <v>17</v>
      </c>
      <c r="B18" s="4" t="s">
        <v>1536</v>
      </c>
      <c r="C18" s="4"/>
      <c r="D18" s="5" t="s">
        <v>99</v>
      </c>
      <c r="E18" s="5" t="s">
        <v>81</v>
      </c>
      <c r="F18" s="5" t="s">
        <v>100</v>
      </c>
      <c r="G18" s="5">
        <v>489519.82</v>
      </c>
      <c r="H18" s="5">
        <v>273939.83</v>
      </c>
      <c r="I18" s="5">
        <v>1.1938899999999999</v>
      </c>
      <c r="J18" s="5">
        <v>100</v>
      </c>
      <c r="K18" s="149"/>
      <c r="L18" s="21" t="s">
        <v>1333</v>
      </c>
      <c r="M18" s="21" t="s">
        <v>360</v>
      </c>
      <c r="N18" s="20"/>
      <c r="O18" s="20"/>
      <c r="P18" s="14" t="s">
        <v>360</v>
      </c>
      <c r="Q18" s="14" t="s">
        <v>360</v>
      </c>
    </row>
    <row r="19" spans="1:17" ht="21" x14ac:dyDescent="0.25">
      <c r="A19" s="7" t="s">
        <v>18</v>
      </c>
      <c r="B19" s="8" t="s">
        <v>101</v>
      </c>
      <c r="C19" s="8" t="s">
        <v>102</v>
      </c>
      <c r="D19" s="9" t="s">
        <v>88</v>
      </c>
      <c r="E19" s="5" t="s">
        <v>81</v>
      </c>
      <c r="F19" s="9" t="s">
        <v>104</v>
      </c>
      <c r="G19" s="9">
        <v>481657.55</v>
      </c>
      <c r="H19" s="9">
        <v>281572.78999999998</v>
      </c>
      <c r="I19" s="9">
        <v>0.39340000000000003</v>
      </c>
      <c r="J19" s="9"/>
      <c r="K19" s="4" t="s">
        <v>1379</v>
      </c>
      <c r="L19" s="21" t="s">
        <v>1333</v>
      </c>
      <c r="M19" s="21" t="s">
        <v>1270</v>
      </c>
      <c r="N19" s="21"/>
      <c r="O19" s="20"/>
      <c r="P19" s="14" t="s">
        <v>360</v>
      </c>
      <c r="Q19" s="14"/>
    </row>
    <row r="20" spans="1:17" ht="21" x14ac:dyDescent="0.25">
      <c r="A20" s="7" t="s">
        <v>19</v>
      </c>
      <c r="B20" s="139" t="s">
        <v>1278</v>
      </c>
      <c r="C20" s="20" t="s">
        <v>1279</v>
      </c>
      <c r="D20" s="11" t="s">
        <v>81</v>
      </c>
      <c r="E20" s="5" t="s">
        <v>81</v>
      </c>
      <c r="F20" s="11" t="s">
        <v>105</v>
      </c>
      <c r="G20" s="11">
        <v>486346.69</v>
      </c>
      <c r="H20" s="11">
        <v>278328.44</v>
      </c>
      <c r="I20" s="11">
        <v>0.35975200000000002</v>
      </c>
      <c r="J20" s="11"/>
      <c r="K20" s="4"/>
      <c r="L20" s="21" t="s">
        <v>1333</v>
      </c>
      <c r="M20" s="21" t="s">
        <v>360</v>
      </c>
      <c r="N20" s="20"/>
      <c r="O20" s="20"/>
      <c r="P20" s="14" t="s">
        <v>360</v>
      </c>
      <c r="Q20" s="14" t="s">
        <v>360</v>
      </c>
    </row>
    <row r="21" spans="1:17" ht="21" x14ac:dyDescent="0.25">
      <c r="A21" s="7" t="s">
        <v>20</v>
      </c>
      <c r="B21" s="139" t="s">
        <v>1276</v>
      </c>
      <c r="C21" s="20" t="s">
        <v>1277</v>
      </c>
      <c r="D21" s="11" t="s">
        <v>81</v>
      </c>
      <c r="E21" s="5" t="s">
        <v>81</v>
      </c>
      <c r="F21" s="11" t="s">
        <v>108</v>
      </c>
      <c r="G21" s="11">
        <v>486299.13</v>
      </c>
      <c r="H21" s="11">
        <v>278720.7</v>
      </c>
      <c r="I21" s="11">
        <v>1.3367899999999999</v>
      </c>
      <c r="J21" s="11"/>
      <c r="K21" s="4"/>
      <c r="L21" s="21" t="s">
        <v>1333</v>
      </c>
      <c r="M21" s="21" t="s">
        <v>360</v>
      </c>
      <c r="N21" s="20"/>
      <c r="O21" s="20"/>
      <c r="P21" s="14" t="s">
        <v>360</v>
      </c>
      <c r="Q21" s="14" t="s">
        <v>360</v>
      </c>
    </row>
    <row r="22" spans="1:17" ht="21" x14ac:dyDescent="0.25">
      <c r="A22" s="7" t="s">
        <v>21</v>
      </c>
      <c r="B22" s="10" t="s">
        <v>106</v>
      </c>
      <c r="C22" s="10" t="s">
        <v>83</v>
      </c>
      <c r="D22" s="10" t="s">
        <v>81</v>
      </c>
      <c r="E22" s="5" t="s">
        <v>81</v>
      </c>
      <c r="F22" s="10" t="s">
        <v>109</v>
      </c>
      <c r="G22" s="10">
        <v>486328.68</v>
      </c>
      <c r="H22" s="10">
        <v>280418.86</v>
      </c>
      <c r="I22" s="10">
        <v>0.44078000000000001</v>
      </c>
      <c r="J22" s="10"/>
      <c r="K22" s="4" t="s">
        <v>1379</v>
      </c>
      <c r="L22" s="21" t="s">
        <v>1333</v>
      </c>
      <c r="M22" s="21" t="s">
        <v>1270</v>
      </c>
      <c r="N22" s="21"/>
      <c r="O22" s="20"/>
      <c r="P22" s="14" t="s">
        <v>360</v>
      </c>
      <c r="Q22" s="14"/>
    </row>
    <row r="23" spans="1:17" ht="21" x14ac:dyDescent="0.25">
      <c r="A23" s="7" t="s">
        <v>22</v>
      </c>
      <c r="B23" s="139" t="s">
        <v>1537</v>
      </c>
      <c r="C23" s="20" t="s">
        <v>138</v>
      </c>
      <c r="D23" s="11" t="s">
        <v>81</v>
      </c>
      <c r="E23" s="5" t="s">
        <v>81</v>
      </c>
      <c r="F23" s="11" t="s">
        <v>110</v>
      </c>
      <c r="G23" s="11">
        <v>486520.71</v>
      </c>
      <c r="H23" s="11">
        <v>278325.53999999998</v>
      </c>
      <c r="I23" s="11">
        <v>0.52382700000000004</v>
      </c>
      <c r="J23" s="11"/>
      <c r="K23" s="4"/>
      <c r="L23" s="21" t="s">
        <v>1333</v>
      </c>
      <c r="M23" s="21" t="s">
        <v>360</v>
      </c>
      <c r="N23" s="20"/>
      <c r="O23" s="20"/>
      <c r="P23" s="14" t="s">
        <v>360</v>
      </c>
      <c r="Q23" s="14" t="s">
        <v>360</v>
      </c>
    </row>
    <row r="24" spans="1:17" ht="21" x14ac:dyDescent="0.25">
      <c r="A24" s="7" t="s">
        <v>23</v>
      </c>
      <c r="B24" s="8" t="s">
        <v>111</v>
      </c>
      <c r="C24" s="8" t="s">
        <v>112</v>
      </c>
      <c r="D24" s="11" t="s">
        <v>113</v>
      </c>
      <c r="E24" s="5" t="s">
        <v>181</v>
      </c>
      <c r="F24" s="11" t="s">
        <v>114</v>
      </c>
      <c r="G24" s="11">
        <v>499603.02</v>
      </c>
      <c r="H24" s="11">
        <v>278432.45</v>
      </c>
      <c r="I24" s="11">
        <v>0.251448</v>
      </c>
      <c r="J24" s="11">
        <v>4</v>
      </c>
      <c r="K24" s="4" t="s">
        <v>1379</v>
      </c>
      <c r="L24" s="21" t="s">
        <v>1333</v>
      </c>
      <c r="M24" s="21" t="s">
        <v>1270</v>
      </c>
      <c r="N24" s="21"/>
      <c r="O24" s="20"/>
      <c r="P24" s="14" t="s">
        <v>360</v>
      </c>
      <c r="Q24" s="14"/>
    </row>
    <row r="25" spans="1:17" ht="22.5" x14ac:dyDescent="0.25">
      <c r="A25" s="7" t="s">
        <v>24</v>
      </c>
      <c r="B25" s="8" t="s">
        <v>115</v>
      </c>
      <c r="C25" s="8" t="s">
        <v>116</v>
      </c>
      <c r="D25" s="11" t="s">
        <v>117</v>
      </c>
      <c r="E25" s="5" t="s">
        <v>181</v>
      </c>
      <c r="F25" s="11" t="s">
        <v>118</v>
      </c>
      <c r="G25" s="11">
        <v>494196.16</v>
      </c>
      <c r="H25" s="11">
        <v>270375.58</v>
      </c>
      <c r="I25" s="11">
        <v>0.47878599999999999</v>
      </c>
      <c r="J25" s="11">
        <v>26</v>
      </c>
      <c r="K25" s="4"/>
      <c r="L25" s="21" t="s">
        <v>1333</v>
      </c>
      <c r="M25" s="21"/>
      <c r="N25" s="20"/>
      <c r="O25" s="20" t="s">
        <v>360</v>
      </c>
      <c r="P25" s="14"/>
      <c r="Q25" s="14"/>
    </row>
    <row r="26" spans="1:17" ht="22.5" x14ac:dyDescent="0.25">
      <c r="A26" s="7" t="s">
        <v>25</v>
      </c>
      <c r="B26" s="8" t="s">
        <v>119</v>
      </c>
      <c r="C26" s="8" t="s">
        <v>120</v>
      </c>
      <c r="D26" s="11" t="s">
        <v>117</v>
      </c>
      <c r="E26" s="5" t="s">
        <v>181</v>
      </c>
      <c r="F26" s="11" t="s">
        <v>121</v>
      </c>
      <c r="G26" s="11">
        <v>494797.52</v>
      </c>
      <c r="H26" s="11">
        <v>270705.51</v>
      </c>
      <c r="I26" s="11">
        <v>0.52088599999999996</v>
      </c>
      <c r="J26" s="11">
        <v>25</v>
      </c>
      <c r="K26" s="4"/>
      <c r="L26" s="21" t="s">
        <v>1333</v>
      </c>
      <c r="M26" s="21" t="s">
        <v>360</v>
      </c>
      <c r="N26" s="20"/>
      <c r="O26" s="20"/>
      <c r="P26" s="14" t="s">
        <v>360</v>
      </c>
      <c r="Q26" s="14" t="s">
        <v>360</v>
      </c>
    </row>
    <row r="27" spans="1:17" ht="21" x14ac:dyDescent="0.25">
      <c r="A27" s="7" t="s">
        <v>26</v>
      </c>
      <c r="B27" s="8" t="s">
        <v>122</v>
      </c>
      <c r="C27" s="8" t="s">
        <v>123</v>
      </c>
      <c r="D27" s="11" t="s">
        <v>117</v>
      </c>
      <c r="E27" s="5" t="s">
        <v>181</v>
      </c>
      <c r="F27" s="11" t="s">
        <v>124</v>
      </c>
      <c r="G27" s="11">
        <v>493862.44</v>
      </c>
      <c r="H27" s="11">
        <v>270306.44</v>
      </c>
      <c r="I27" s="11">
        <v>8.8405100000000001</v>
      </c>
      <c r="J27" s="11">
        <v>258</v>
      </c>
      <c r="K27" s="4"/>
      <c r="L27" s="21" t="s">
        <v>1333</v>
      </c>
      <c r="M27" s="21" t="s">
        <v>360</v>
      </c>
      <c r="N27" s="20"/>
      <c r="O27" s="20"/>
      <c r="P27" s="14" t="s">
        <v>360</v>
      </c>
      <c r="Q27" s="14" t="s">
        <v>360</v>
      </c>
    </row>
    <row r="28" spans="1:17" ht="33.75" x14ac:dyDescent="0.25">
      <c r="A28" s="7" t="s">
        <v>27</v>
      </c>
      <c r="B28" s="12">
        <v>77</v>
      </c>
      <c r="C28" s="8" t="s">
        <v>125</v>
      </c>
      <c r="D28" s="11" t="s">
        <v>126</v>
      </c>
      <c r="E28" s="5" t="s">
        <v>181</v>
      </c>
      <c r="F28" s="11" t="s">
        <v>127</v>
      </c>
      <c r="G28" s="11">
        <v>496307.57</v>
      </c>
      <c r="H28" s="11">
        <v>268899.7</v>
      </c>
      <c r="I28" s="11">
        <v>0.28983300000000001</v>
      </c>
      <c r="J28" s="11">
        <v>24</v>
      </c>
      <c r="K28" s="4" t="s">
        <v>1330</v>
      </c>
      <c r="L28" s="21" t="s">
        <v>1333</v>
      </c>
      <c r="M28" s="21" t="s">
        <v>360</v>
      </c>
      <c r="N28" s="21" t="s">
        <v>1371</v>
      </c>
      <c r="O28" s="20" t="s">
        <v>360</v>
      </c>
      <c r="P28" s="14" t="s">
        <v>360</v>
      </c>
      <c r="Q28" s="14" t="s">
        <v>360</v>
      </c>
    </row>
    <row r="29" spans="1:17" ht="21" x14ac:dyDescent="0.25">
      <c r="A29" s="7" t="s">
        <v>28</v>
      </c>
      <c r="B29" s="8" t="s">
        <v>128</v>
      </c>
      <c r="C29" s="8" t="s">
        <v>120</v>
      </c>
      <c r="D29" s="11" t="s">
        <v>129</v>
      </c>
      <c r="E29" s="5" t="s">
        <v>181</v>
      </c>
      <c r="F29" s="11" t="s">
        <v>130</v>
      </c>
      <c r="G29" s="11">
        <v>506214.07</v>
      </c>
      <c r="H29" s="11">
        <v>296308.36</v>
      </c>
      <c r="I29" s="11">
        <v>0.30342200000000003</v>
      </c>
      <c r="J29" s="11">
        <v>11</v>
      </c>
      <c r="K29" s="4"/>
      <c r="L29" s="21" t="s">
        <v>1333</v>
      </c>
      <c r="M29" s="21" t="s">
        <v>360</v>
      </c>
      <c r="N29" s="20"/>
      <c r="O29" s="20"/>
      <c r="P29" s="14" t="s">
        <v>360</v>
      </c>
      <c r="Q29" s="14" t="s">
        <v>360</v>
      </c>
    </row>
    <row r="30" spans="1:17" ht="56.25" x14ac:dyDescent="0.25">
      <c r="A30" s="7" t="s">
        <v>29</v>
      </c>
      <c r="B30" s="13">
        <v>21</v>
      </c>
      <c r="C30" s="8" t="s">
        <v>131</v>
      </c>
      <c r="D30" s="11" t="s">
        <v>132</v>
      </c>
      <c r="E30" s="5" t="s">
        <v>181</v>
      </c>
      <c r="F30" s="11" t="s">
        <v>133</v>
      </c>
      <c r="G30" s="11">
        <v>498355.3</v>
      </c>
      <c r="H30" s="11">
        <v>275255.33</v>
      </c>
      <c r="I30" s="11">
        <v>0.31092500000000001</v>
      </c>
      <c r="J30" s="11">
        <v>11</v>
      </c>
      <c r="K30" s="4" t="s">
        <v>1331</v>
      </c>
      <c r="L30" s="21" t="s">
        <v>1333</v>
      </c>
      <c r="M30" s="21" t="s">
        <v>1270</v>
      </c>
      <c r="N30" s="21" t="s">
        <v>1370</v>
      </c>
      <c r="O30" s="20" t="s">
        <v>360</v>
      </c>
      <c r="P30" s="14"/>
      <c r="Q30" s="14"/>
    </row>
    <row r="31" spans="1:17" ht="22.5" x14ac:dyDescent="0.25">
      <c r="A31" s="7" t="s">
        <v>30</v>
      </c>
      <c r="B31" s="8" t="s">
        <v>134</v>
      </c>
      <c r="C31" s="8" t="s">
        <v>135</v>
      </c>
      <c r="D31" s="11" t="s">
        <v>136</v>
      </c>
      <c r="E31" s="5" t="s">
        <v>181</v>
      </c>
      <c r="F31" s="11" t="s">
        <v>141</v>
      </c>
      <c r="G31" s="11">
        <v>495068.93</v>
      </c>
      <c r="H31" s="11">
        <v>267111.33</v>
      </c>
      <c r="I31" s="11">
        <v>0.29413099999999998</v>
      </c>
      <c r="J31" s="11">
        <v>21</v>
      </c>
      <c r="K31" s="4" t="s">
        <v>1378</v>
      </c>
      <c r="L31" s="21" t="s">
        <v>1333</v>
      </c>
      <c r="M31" s="21" t="s">
        <v>1270</v>
      </c>
      <c r="N31" s="21"/>
      <c r="O31" s="20"/>
      <c r="P31" s="14" t="s">
        <v>360</v>
      </c>
      <c r="Q31" s="14"/>
    </row>
    <row r="32" spans="1:17" ht="21" x14ac:dyDescent="0.25">
      <c r="A32" s="7" t="s">
        <v>31</v>
      </c>
      <c r="B32" s="8" t="s">
        <v>137</v>
      </c>
      <c r="C32" s="8" t="s">
        <v>138</v>
      </c>
      <c r="D32" s="11" t="s">
        <v>136</v>
      </c>
      <c r="E32" s="5" t="s">
        <v>181</v>
      </c>
      <c r="F32" s="11" t="s">
        <v>142</v>
      </c>
      <c r="G32" s="11">
        <v>495591.94</v>
      </c>
      <c r="H32" s="11">
        <v>267572.40000000002</v>
      </c>
      <c r="I32" s="11">
        <v>0.38409500000000002</v>
      </c>
      <c r="J32" s="11">
        <v>5</v>
      </c>
      <c r="K32" s="4"/>
      <c r="L32" s="21" t="s">
        <v>1333</v>
      </c>
      <c r="M32" s="21" t="s">
        <v>360</v>
      </c>
      <c r="N32" s="20"/>
      <c r="O32" s="20"/>
      <c r="P32" s="14" t="s">
        <v>360</v>
      </c>
      <c r="Q32" s="14" t="s">
        <v>360</v>
      </c>
    </row>
    <row r="33" spans="1:17" ht="22.5" x14ac:dyDescent="0.25">
      <c r="A33" s="7" t="s">
        <v>32</v>
      </c>
      <c r="B33" s="8" t="s">
        <v>139</v>
      </c>
      <c r="C33" s="8" t="s">
        <v>140</v>
      </c>
      <c r="D33" s="11" t="s">
        <v>136</v>
      </c>
      <c r="E33" s="5" t="s">
        <v>181</v>
      </c>
      <c r="F33" s="11" t="s">
        <v>143</v>
      </c>
      <c r="G33" s="11">
        <v>496208.16</v>
      </c>
      <c r="H33" s="11">
        <v>267072.71999999997</v>
      </c>
      <c r="I33" s="11">
        <v>0.73693699999999995</v>
      </c>
      <c r="J33" s="11">
        <v>40</v>
      </c>
      <c r="K33" s="4"/>
      <c r="L33" s="21" t="s">
        <v>1333</v>
      </c>
      <c r="M33" s="21" t="s">
        <v>360</v>
      </c>
      <c r="N33" s="20"/>
      <c r="O33" s="20"/>
      <c r="P33" s="14" t="s">
        <v>360</v>
      </c>
      <c r="Q33" s="14" t="s">
        <v>360</v>
      </c>
    </row>
    <row r="34" spans="1:17" ht="21" x14ac:dyDescent="0.25">
      <c r="A34" s="7" t="s">
        <v>33</v>
      </c>
      <c r="B34" s="8" t="s">
        <v>144</v>
      </c>
      <c r="C34" s="8" t="s">
        <v>145</v>
      </c>
      <c r="D34" s="11" t="s">
        <v>146</v>
      </c>
      <c r="E34" s="5" t="s">
        <v>150</v>
      </c>
      <c r="F34" s="11" t="s">
        <v>147</v>
      </c>
      <c r="G34" s="11">
        <v>490694.17</v>
      </c>
      <c r="H34" s="11">
        <v>262895.2</v>
      </c>
      <c r="I34" s="11">
        <v>1.7342299999999999</v>
      </c>
      <c r="J34" s="11">
        <v>55</v>
      </c>
      <c r="K34" s="4"/>
      <c r="L34" s="21" t="s">
        <v>1333</v>
      </c>
      <c r="M34" s="21"/>
      <c r="N34" s="20"/>
      <c r="O34" s="20" t="s">
        <v>360</v>
      </c>
      <c r="P34" s="14"/>
      <c r="Q34" s="14"/>
    </row>
    <row r="35" spans="1:17" ht="21" x14ac:dyDescent="0.25">
      <c r="A35" s="7" t="s">
        <v>34</v>
      </c>
      <c r="B35" s="8" t="s">
        <v>148</v>
      </c>
      <c r="C35" s="8" t="s">
        <v>149</v>
      </c>
      <c r="D35" s="11" t="s">
        <v>150</v>
      </c>
      <c r="E35" s="5" t="s">
        <v>150</v>
      </c>
      <c r="F35" s="11" t="s">
        <v>151</v>
      </c>
      <c r="G35" s="11">
        <v>488794.33</v>
      </c>
      <c r="H35" s="11">
        <v>267310.05</v>
      </c>
      <c r="I35" s="11">
        <v>0.73684400000000005</v>
      </c>
      <c r="J35" s="11">
        <v>46</v>
      </c>
      <c r="K35" s="4" t="s">
        <v>1379</v>
      </c>
      <c r="L35" s="21" t="s">
        <v>1333</v>
      </c>
      <c r="M35" s="21" t="s">
        <v>1270</v>
      </c>
      <c r="N35" s="21"/>
      <c r="O35" s="20"/>
      <c r="P35" s="14" t="s">
        <v>360</v>
      </c>
      <c r="Q35" s="14"/>
    </row>
    <row r="36" spans="1:17" ht="21" x14ac:dyDescent="0.25">
      <c r="A36" s="7" t="s">
        <v>35</v>
      </c>
      <c r="B36" s="8" t="s">
        <v>152</v>
      </c>
      <c r="C36" s="8" t="s">
        <v>153</v>
      </c>
      <c r="D36" s="11" t="s">
        <v>150</v>
      </c>
      <c r="E36" s="5" t="s">
        <v>150</v>
      </c>
      <c r="F36" s="11" t="s">
        <v>154</v>
      </c>
      <c r="G36" s="11">
        <v>488274.32</v>
      </c>
      <c r="H36" s="11">
        <v>266723.45</v>
      </c>
      <c r="I36" s="11">
        <v>0.375162</v>
      </c>
      <c r="J36" s="11">
        <v>19</v>
      </c>
      <c r="K36" s="4" t="s">
        <v>1379</v>
      </c>
      <c r="L36" s="21" t="s">
        <v>1333</v>
      </c>
      <c r="M36" s="21" t="s">
        <v>1270</v>
      </c>
      <c r="N36" s="21"/>
      <c r="O36" s="20"/>
      <c r="P36" s="14" t="s">
        <v>360</v>
      </c>
      <c r="Q36" s="14"/>
    </row>
    <row r="37" spans="1:17" ht="21" x14ac:dyDescent="0.25">
      <c r="A37" s="7" t="s">
        <v>36</v>
      </c>
      <c r="B37" s="8" t="s">
        <v>155</v>
      </c>
      <c r="C37" s="8" t="s">
        <v>156</v>
      </c>
      <c r="D37" s="11" t="s">
        <v>150</v>
      </c>
      <c r="E37" s="5" t="s">
        <v>150</v>
      </c>
      <c r="F37" s="11" t="s">
        <v>157</v>
      </c>
      <c r="G37" s="11">
        <v>488406.05</v>
      </c>
      <c r="H37" s="11">
        <v>267919.84999999998</v>
      </c>
      <c r="I37" s="11">
        <v>0.54935400000000001</v>
      </c>
      <c r="J37" s="11">
        <v>31</v>
      </c>
      <c r="K37" s="4" t="s">
        <v>1379</v>
      </c>
      <c r="L37" s="21" t="s">
        <v>1333</v>
      </c>
      <c r="M37" s="21" t="s">
        <v>1270</v>
      </c>
      <c r="N37" s="21"/>
      <c r="O37" s="20"/>
      <c r="P37" s="14" t="s">
        <v>360</v>
      </c>
      <c r="Q37" s="14"/>
    </row>
    <row r="38" spans="1:17" ht="21" x14ac:dyDescent="0.25">
      <c r="A38" s="7" t="s">
        <v>37</v>
      </c>
      <c r="B38" s="8" t="s">
        <v>158</v>
      </c>
      <c r="C38" s="8" t="s">
        <v>159</v>
      </c>
      <c r="D38" s="11" t="s">
        <v>150</v>
      </c>
      <c r="E38" s="5" t="s">
        <v>150</v>
      </c>
      <c r="F38" s="11" t="s">
        <v>162</v>
      </c>
      <c r="G38" s="11">
        <v>489738.89</v>
      </c>
      <c r="H38" s="11">
        <v>268548.96999999997</v>
      </c>
      <c r="I38" s="11">
        <v>1.13853</v>
      </c>
      <c r="J38" s="11">
        <v>72</v>
      </c>
      <c r="K38" s="4"/>
      <c r="L38" s="21" t="s">
        <v>1333</v>
      </c>
      <c r="M38" s="21" t="s">
        <v>360</v>
      </c>
      <c r="N38" s="20"/>
      <c r="O38" s="20"/>
      <c r="P38" s="14" t="s">
        <v>360</v>
      </c>
      <c r="Q38" s="14" t="s">
        <v>360</v>
      </c>
    </row>
    <row r="39" spans="1:17" ht="21" x14ac:dyDescent="0.25">
      <c r="A39" s="7" t="s">
        <v>38</v>
      </c>
      <c r="B39" s="8" t="s">
        <v>160</v>
      </c>
      <c r="C39" s="8" t="s">
        <v>161</v>
      </c>
      <c r="D39" s="11" t="s">
        <v>161</v>
      </c>
      <c r="E39" s="5" t="s">
        <v>150</v>
      </c>
      <c r="F39" s="11" t="s">
        <v>163</v>
      </c>
      <c r="G39" s="11">
        <v>490400.44</v>
      </c>
      <c r="H39" s="11">
        <v>259507.38</v>
      </c>
      <c r="I39" s="11">
        <v>0.66134700000000002</v>
      </c>
      <c r="J39" s="11">
        <v>60</v>
      </c>
      <c r="K39" s="4"/>
      <c r="L39" s="21" t="s">
        <v>1333</v>
      </c>
      <c r="M39" s="21"/>
      <c r="N39" s="20"/>
      <c r="O39" s="20" t="s">
        <v>360</v>
      </c>
      <c r="P39" s="14"/>
      <c r="Q39" s="14"/>
    </row>
    <row r="40" spans="1:17" ht="21" x14ac:dyDescent="0.25">
      <c r="A40" s="7" t="s">
        <v>39</v>
      </c>
      <c r="B40" s="8" t="s">
        <v>164</v>
      </c>
      <c r="C40" s="8" t="s">
        <v>165</v>
      </c>
      <c r="D40" s="11" t="s">
        <v>150</v>
      </c>
      <c r="E40" s="5" t="s">
        <v>150</v>
      </c>
      <c r="F40" s="11" t="s">
        <v>166</v>
      </c>
      <c r="G40" s="11">
        <v>488882.73</v>
      </c>
      <c r="H40" s="11">
        <v>267926.53000000003</v>
      </c>
      <c r="I40" s="11">
        <v>3.1223700000000001</v>
      </c>
      <c r="J40" s="11">
        <v>220</v>
      </c>
      <c r="K40" s="4"/>
      <c r="L40" s="21" t="s">
        <v>1333</v>
      </c>
      <c r="M40" s="21" t="s">
        <v>360</v>
      </c>
      <c r="N40" s="20"/>
      <c r="O40" s="20"/>
      <c r="P40" s="14" t="s">
        <v>360</v>
      </c>
      <c r="Q40" s="14" t="s">
        <v>360</v>
      </c>
    </row>
    <row r="41" spans="1:17" ht="21" x14ac:dyDescent="0.25">
      <c r="A41" s="7" t="s">
        <v>40</v>
      </c>
      <c r="B41" s="8" t="s">
        <v>167</v>
      </c>
      <c r="C41" s="8" t="s">
        <v>168</v>
      </c>
      <c r="D41" s="11" t="s">
        <v>150</v>
      </c>
      <c r="E41" s="5" t="s">
        <v>150</v>
      </c>
      <c r="F41" s="11" t="s">
        <v>169</v>
      </c>
      <c r="G41" s="11">
        <v>489353.2</v>
      </c>
      <c r="H41" s="11">
        <v>267916.62</v>
      </c>
      <c r="I41" s="11">
        <v>0.45309300000000002</v>
      </c>
      <c r="J41" s="11">
        <v>73</v>
      </c>
      <c r="K41" s="4"/>
      <c r="L41" s="21" t="s">
        <v>1333</v>
      </c>
      <c r="M41" s="21" t="s">
        <v>360</v>
      </c>
      <c r="N41" s="20"/>
      <c r="O41" s="20"/>
      <c r="P41" s="14" t="s">
        <v>360</v>
      </c>
      <c r="Q41" s="14" t="s">
        <v>360</v>
      </c>
    </row>
    <row r="42" spans="1:17" ht="21" x14ac:dyDescent="0.25">
      <c r="A42" s="7" t="s">
        <v>41</v>
      </c>
      <c r="B42" s="8" t="s">
        <v>170</v>
      </c>
      <c r="C42" s="8" t="s">
        <v>171</v>
      </c>
      <c r="D42" s="11" t="s">
        <v>150</v>
      </c>
      <c r="E42" s="5" t="s">
        <v>150</v>
      </c>
      <c r="F42" s="11" t="s">
        <v>172</v>
      </c>
      <c r="G42" s="11">
        <v>490181.41</v>
      </c>
      <c r="H42" s="11">
        <v>268930.89</v>
      </c>
      <c r="I42" s="11">
        <v>10.8758</v>
      </c>
      <c r="J42" s="11">
        <v>290</v>
      </c>
      <c r="K42" s="4"/>
      <c r="L42" s="21" t="s">
        <v>1333</v>
      </c>
      <c r="M42" s="21" t="s">
        <v>360</v>
      </c>
      <c r="N42" s="20"/>
      <c r="O42" s="20"/>
      <c r="P42" s="14" t="s">
        <v>360</v>
      </c>
      <c r="Q42" s="14" t="s">
        <v>360</v>
      </c>
    </row>
    <row r="43" spans="1:17" ht="21" x14ac:dyDescent="0.25">
      <c r="A43" s="7" t="s">
        <v>42</v>
      </c>
      <c r="B43" s="8" t="s">
        <v>173</v>
      </c>
      <c r="C43" s="8" t="s">
        <v>174</v>
      </c>
      <c r="D43" s="11" t="s">
        <v>175</v>
      </c>
      <c r="E43" s="5" t="s">
        <v>150</v>
      </c>
      <c r="F43" s="11" t="s">
        <v>176</v>
      </c>
      <c r="G43" s="11">
        <v>491989.85</v>
      </c>
      <c r="H43" s="11">
        <v>271644.52</v>
      </c>
      <c r="I43" s="11">
        <v>1.38846</v>
      </c>
      <c r="J43" s="11">
        <v>49</v>
      </c>
      <c r="K43" s="4"/>
      <c r="L43" s="21" t="s">
        <v>1333</v>
      </c>
      <c r="M43" s="21" t="s">
        <v>360</v>
      </c>
      <c r="N43" s="20"/>
      <c r="O43" s="20"/>
      <c r="P43" s="14" t="s">
        <v>360</v>
      </c>
      <c r="Q43" s="14" t="s">
        <v>360</v>
      </c>
    </row>
    <row r="44" spans="1:17" ht="21" x14ac:dyDescent="0.25">
      <c r="A44" s="7" t="s">
        <v>43</v>
      </c>
      <c r="B44" s="8" t="s">
        <v>177</v>
      </c>
      <c r="C44" s="8" t="s">
        <v>178</v>
      </c>
      <c r="D44" s="11" t="s">
        <v>150</v>
      </c>
      <c r="E44" s="5" t="s">
        <v>150</v>
      </c>
      <c r="F44" s="11" t="s">
        <v>179</v>
      </c>
      <c r="G44" s="11">
        <v>489355.11</v>
      </c>
      <c r="H44" s="11">
        <v>268063.18</v>
      </c>
      <c r="I44" s="11">
        <v>0.82981899999999997</v>
      </c>
      <c r="J44" s="11"/>
      <c r="K44" s="4"/>
      <c r="L44" s="21" t="s">
        <v>1333</v>
      </c>
      <c r="M44" s="21" t="s">
        <v>360</v>
      </c>
      <c r="N44" s="20"/>
      <c r="O44" s="20"/>
      <c r="P44" s="14" t="s">
        <v>360</v>
      </c>
      <c r="Q44" s="14" t="s">
        <v>360</v>
      </c>
    </row>
    <row r="47" spans="1:17" x14ac:dyDescent="0.25">
      <c r="K47" s="292" t="s">
        <v>1378</v>
      </c>
      <c r="L47" s="292"/>
      <c r="M47" s="292"/>
    </row>
    <row r="48" spans="1:17" x14ac:dyDescent="0.25">
      <c r="K48" s="292" t="s">
        <v>1379</v>
      </c>
      <c r="L48" s="292"/>
      <c r="M48" s="292"/>
    </row>
    <row r="49" spans="11:13" x14ac:dyDescent="0.25">
      <c r="K49" s="152" t="s">
        <v>1380</v>
      </c>
      <c r="L49" s="18"/>
      <c r="M49" s="18"/>
    </row>
    <row r="50" spans="11:13" x14ac:dyDescent="0.25">
      <c r="K50" s="17" t="s">
        <v>1381</v>
      </c>
      <c r="L50" s="17"/>
      <c r="M50" s="17"/>
    </row>
  </sheetData>
  <mergeCells count="2">
    <mergeCell ref="K47:M47"/>
    <mergeCell ref="K48:M48"/>
  </mergeCells>
  <conditionalFormatting sqref="K2:K44">
    <cfRule type="cellIs" dxfId="11" priority="1" operator="equal">
      <formula>$K$47</formula>
    </cfRule>
    <cfRule type="cellIs" dxfId="10" priority="2" operator="equal">
      <formula>$K$48</formula>
    </cfRule>
    <cfRule type="cellIs" dxfId="9" priority="3" operator="equal">
      <formula>$K$49</formula>
    </cfRule>
    <cfRule type="cellIs" dxfId="8" priority="4" operator="equal">
      <formula>$K$50</formula>
    </cfRule>
  </conditionalFormatting>
  <dataValidations count="1">
    <dataValidation type="list" allowBlank="1" showInputMessage="1" showErrorMessage="1" sqref="K2:K44">
      <formula1>$K$47:$K$49</formula1>
    </dataValidation>
  </dataValidations>
  <pageMargins left="0.7" right="0.7" top="0.75" bottom="0.75" header="0.3" footer="0.3"/>
  <pageSetup paperSize="9"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Q50"/>
  <sheetViews>
    <sheetView zoomScale="90" zoomScaleNormal="90" workbookViewId="0">
      <pane ySplit="1" topLeftCell="A23" activePane="bottomLeft" state="frozen"/>
      <selection activeCell="R213" sqref="R213"/>
      <selection pane="bottomLeft" activeCell="R213" sqref="R213"/>
    </sheetView>
  </sheetViews>
  <sheetFormatPr defaultColWidth="25.28515625" defaultRowHeight="15" x14ac:dyDescent="0.25"/>
  <cols>
    <col min="1" max="1" width="12.28515625" bestFit="1" customWidth="1"/>
    <col min="3" max="3" width="23.85546875" bestFit="1" customWidth="1"/>
    <col min="4" max="4" width="10.7109375" bestFit="1" customWidth="1"/>
    <col min="5" max="5" width="15" bestFit="1" customWidth="1"/>
    <col min="6" max="6" width="7.5703125" bestFit="1" customWidth="1"/>
    <col min="7" max="7" width="7.7109375" bestFit="1" customWidth="1"/>
    <col min="8" max="8" width="8" bestFit="1" customWidth="1"/>
    <col min="9" max="9" width="9" bestFit="1" customWidth="1"/>
    <col min="10" max="10" width="3.140625" bestFit="1" customWidth="1"/>
    <col min="11" max="11" width="118.140625" bestFit="1" customWidth="1"/>
    <col min="12" max="12" width="118.140625" customWidth="1"/>
    <col min="13" max="13" width="20.7109375" bestFit="1" customWidth="1"/>
    <col min="14" max="14" width="41.28515625" bestFit="1" customWidth="1"/>
    <col min="15" max="15" width="22.140625" bestFit="1" customWidth="1"/>
    <col min="16" max="16" width="7.7109375" bestFit="1" customWidth="1"/>
    <col min="17" max="17" width="9.7109375" bestFit="1" customWidth="1"/>
  </cols>
  <sheetData>
    <row r="1" spans="1:17" x14ac:dyDescent="0.25">
      <c r="A1" s="1" t="s">
        <v>0</v>
      </c>
      <c r="B1" s="1" t="s">
        <v>44</v>
      </c>
      <c r="C1" s="1" t="s">
        <v>45</v>
      </c>
      <c r="D1" s="1" t="s">
        <v>46</v>
      </c>
      <c r="E1" s="1" t="s">
        <v>180</v>
      </c>
      <c r="F1" s="1" t="s">
        <v>50</v>
      </c>
      <c r="G1" s="2" t="s">
        <v>52</v>
      </c>
      <c r="H1" s="2" t="s">
        <v>53</v>
      </c>
      <c r="I1" s="2" t="s">
        <v>54</v>
      </c>
      <c r="J1" s="2"/>
      <c r="K1" s="2" t="s">
        <v>182</v>
      </c>
      <c r="L1" s="1" t="s">
        <v>1626</v>
      </c>
      <c r="M1" s="2" t="s">
        <v>183</v>
      </c>
      <c r="N1" s="2" t="s">
        <v>1334</v>
      </c>
      <c r="O1" s="2" t="s">
        <v>1318</v>
      </c>
      <c r="P1" s="2" t="s">
        <v>1393</v>
      </c>
      <c r="Q1" s="2" t="s">
        <v>1401</v>
      </c>
    </row>
    <row r="2" spans="1:17" ht="21" x14ac:dyDescent="0.25">
      <c r="A2" s="3" t="s">
        <v>1</v>
      </c>
      <c r="B2" s="4" t="s">
        <v>47</v>
      </c>
      <c r="C2" s="4" t="s">
        <v>48</v>
      </c>
      <c r="D2" s="5" t="s">
        <v>49</v>
      </c>
      <c r="E2" s="5" t="s">
        <v>49</v>
      </c>
      <c r="F2" s="5" t="s">
        <v>51</v>
      </c>
      <c r="G2" s="5">
        <v>486899.83</v>
      </c>
      <c r="H2" s="5">
        <v>289698</v>
      </c>
      <c r="I2" s="5">
        <v>0.37925599999999998</v>
      </c>
      <c r="J2" s="5">
        <v>19</v>
      </c>
      <c r="K2" s="4" t="s">
        <v>1382</v>
      </c>
      <c r="L2" s="4" t="s">
        <v>1627</v>
      </c>
      <c r="M2" s="21" t="s">
        <v>1333</v>
      </c>
      <c r="N2" s="21"/>
      <c r="O2" s="20"/>
      <c r="P2" s="14" t="s">
        <v>360</v>
      </c>
      <c r="Q2" s="14"/>
    </row>
    <row r="3" spans="1:17" ht="21" x14ac:dyDescent="0.25">
      <c r="A3" s="3" t="s">
        <v>2</v>
      </c>
      <c r="B3" s="4" t="s">
        <v>55</v>
      </c>
      <c r="C3" s="4" t="s">
        <v>56</v>
      </c>
      <c r="D3" s="5" t="s">
        <v>49</v>
      </c>
      <c r="E3" s="5" t="s">
        <v>49</v>
      </c>
      <c r="F3" s="5" t="s">
        <v>57</v>
      </c>
      <c r="G3" s="5">
        <v>487568.06</v>
      </c>
      <c r="H3" s="5">
        <v>290137.73</v>
      </c>
      <c r="I3" s="5">
        <v>0.28341300000000003</v>
      </c>
      <c r="J3" s="5">
        <v>14</v>
      </c>
      <c r="K3" s="4" t="s">
        <v>1382</v>
      </c>
      <c r="L3" s="4" t="s">
        <v>1628</v>
      </c>
      <c r="M3" s="21" t="s">
        <v>1333</v>
      </c>
      <c r="N3" s="21"/>
      <c r="O3" s="20"/>
      <c r="P3" s="14" t="s">
        <v>360</v>
      </c>
      <c r="Q3" s="14"/>
    </row>
    <row r="4" spans="1:17" ht="21" x14ac:dyDescent="0.25">
      <c r="A4" s="3" t="s">
        <v>3</v>
      </c>
      <c r="B4" s="4" t="s">
        <v>58</v>
      </c>
      <c r="C4" s="4" t="s">
        <v>59</v>
      </c>
      <c r="D4" s="5" t="s">
        <v>49</v>
      </c>
      <c r="E4" s="5" t="s">
        <v>49</v>
      </c>
      <c r="F4" s="5" t="s">
        <v>60</v>
      </c>
      <c r="G4" s="5">
        <v>489672.02</v>
      </c>
      <c r="H4" s="5">
        <v>288671.46999999997</v>
      </c>
      <c r="I4" s="5">
        <v>0.252413</v>
      </c>
      <c r="J4" s="5">
        <v>15</v>
      </c>
      <c r="K4" s="4"/>
      <c r="L4" s="5"/>
      <c r="M4" s="21" t="s">
        <v>1333</v>
      </c>
      <c r="N4" s="20"/>
      <c r="O4" s="20" t="s">
        <v>360</v>
      </c>
      <c r="P4" s="14"/>
      <c r="Q4" s="14"/>
    </row>
    <row r="5" spans="1:17" ht="21" x14ac:dyDescent="0.25">
      <c r="A5" s="3" t="s">
        <v>4</v>
      </c>
      <c r="B5" s="4" t="s">
        <v>61</v>
      </c>
      <c r="C5" s="4"/>
      <c r="D5" s="5" t="s">
        <v>49</v>
      </c>
      <c r="E5" s="5" t="s">
        <v>49</v>
      </c>
      <c r="F5" s="5" t="s">
        <v>62</v>
      </c>
      <c r="G5" s="5">
        <v>487035.92</v>
      </c>
      <c r="H5" s="5">
        <v>287221.71000000002</v>
      </c>
      <c r="I5" s="5">
        <v>0.41953200000000002</v>
      </c>
      <c r="J5" s="5">
        <v>20</v>
      </c>
      <c r="K5" s="4" t="s">
        <v>1382</v>
      </c>
      <c r="L5" s="4" t="s">
        <v>1629</v>
      </c>
      <c r="M5" s="21" t="s">
        <v>1333</v>
      </c>
      <c r="N5" s="21"/>
      <c r="O5" s="20"/>
      <c r="P5" s="14" t="s">
        <v>360</v>
      </c>
      <c r="Q5" s="14"/>
    </row>
    <row r="6" spans="1:17" ht="22.5" x14ac:dyDescent="0.25">
      <c r="A6" s="3" t="s">
        <v>5</v>
      </c>
      <c r="B6" s="4" t="s">
        <v>63</v>
      </c>
      <c r="C6" s="4" t="s">
        <v>64</v>
      </c>
      <c r="D6" s="5" t="s">
        <v>49</v>
      </c>
      <c r="E6" s="5" t="s">
        <v>49</v>
      </c>
      <c r="F6" s="5" t="s">
        <v>72</v>
      </c>
      <c r="G6" s="5">
        <v>487593.33</v>
      </c>
      <c r="H6" s="5">
        <v>288119.28999999998</v>
      </c>
      <c r="I6" s="5">
        <v>0.612904</v>
      </c>
      <c r="J6" s="5">
        <v>33</v>
      </c>
      <c r="K6" s="4"/>
      <c r="L6" s="5"/>
      <c r="M6" s="21" t="s">
        <v>1333</v>
      </c>
      <c r="N6" s="20"/>
      <c r="O6" s="20" t="s">
        <v>360</v>
      </c>
      <c r="P6" s="14"/>
      <c r="Q6" s="14"/>
    </row>
    <row r="7" spans="1:17" ht="22.5" x14ac:dyDescent="0.25">
      <c r="A7" s="3" t="s">
        <v>6</v>
      </c>
      <c r="B7" s="4" t="s">
        <v>65</v>
      </c>
      <c r="C7" s="4"/>
      <c r="D7" s="5" t="s">
        <v>49</v>
      </c>
      <c r="E7" s="5" t="s">
        <v>49</v>
      </c>
      <c r="F7" s="5" t="s">
        <v>73</v>
      </c>
      <c r="G7" s="5">
        <v>486184.14</v>
      </c>
      <c r="H7" s="5">
        <v>287701.28999999998</v>
      </c>
      <c r="I7" s="5">
        <v>2.1105100000000001</v>
      </c>
      <c r="J7" s="5">
        <v>55</v>
      </c>
      <c r="K7" s="149" t="s">
        <v>1382</v>
      </c>
      <c r="L7" s="5"/>
      <c r="M7" s="21" t="s">
        <v>1333</v>
      </c>
      <c r="N7" s="20"/>
      <c r="O7" s="20"/>
      <c r="P7" s="14" t="s">
        <v>360</v>
      </c>
      <c r="Q7" s="14" t="s">
        <v>360</v>
      </c>
    </row>
    <row r="8" spans="1:17" ht="21" x14ac:dyDescent="0.25">
      <c r="A8" s="3" t="s">
        <v>7</v>
      </c>
      <c r="B8" s="4" t="s">
        <v>66</v>
      </c>
      <c r="C8" s="4" t="s">
        <v>67</v>
      </c>
      <c r="D8" s="5" t="s">
        <v>49</v>
      </c>
      <c r="E8" s="5" t="s">
        <v>49</v>
      </c>
      <c r="F8" s="5" t="s">
        <v>74</v>
      </c>
      <c r="G8" s="5">
        <v>489243.38</v>
      </c>
      <c r="H8" s="5">
        <v>288612.34000000003</v>
      </c>
      <c r="I8" s="5">
        <v>0.80570299999999995</v>
      </c>
      <c r="J8" s="5">
        <v>53</v>
      </c>
      <c r="K8" s="4" t="s">
        <v>1382</v>
      </c>
      <c r="L8" s="4" t="s">
        <v>1630</v>
      </c>
      <c r="M8" s="21" t="s">
        <v>1333</v>
      </c>
      <c r="N8" s="21"/>
      <c r="O8" s="20"/>
      <c r="P8" s="14" t="s">
        <v>360</v>
      </c>
      <c r="Q8" s="14"/>
    </row>
    <row r="9" spans="1:17" ht="21" x14ac:dyDescent="0.25">
      <c r="A9" s="3" t="s">
        <v>8</v>
      </c>
      <c r="B9" s="4" t="s">
        <v>68</v>
      </c>
      <c r="C9" s="4"/>
      <c r="D9" s="5" t="s">
        <v>49</v>
      </c>
      <c r="E9" s="5" t="s">
        <v>49</v>
      </c>
      <c r="F9" s="5" t="s">
        <v>75</v>
      </c>
      <c r="G9" s="5">
        <v>486311.62</v>
      </c>
      <c r="H9" s="5">
        <v>288536.61</v>
      </c>
      <c r="I9" s="5">
        <v>3.9948100000000002</v>
      </c>
      <c r="J9" s="5">
        <v>150</v>
      </c>
      <c r="K9" s="149" t="s">
        <v>1382</v>
      </c>
      <c r="L9" s="5"/>
      <c r="M9" s="21" t="s">
        <v>1333</v>
      </c>
      <c r="N9" s="20"/>
      <c r="O9" s="20"/>
      <c r="P9" s="14" t="s">
        <v>360</v>
      </c>
      <c r="Q9" s="14" t="s">
        <v>360</v>
      </c>
    </row>
    <row r="10" spans="1:17" ht="21" x14ac:dyDescent="0.25">
      <c r="A10" s="3" t="s">
        <v>9</v>
      </c>
      <c r="B10" s="4" t="s">
        <v>69</v>
      </c>
      <c r="C10" s="4"/>
      <c r="D10" s="5" t="s">
        <v>49</v>
      </c>
      <c r="E10" s="5" t="s">
        <v>49</v>
      </c>
      <c r="F10" s="5" t="s">
        <v>76</v>
      </c>
      <c r="G10" s="5">
        <v>488000.75</v>
      </c>
      <c r="H10" s="5">
        <v>288724.53000000003</v>
      </c>
      <c r="I10" s="5">
        <v>0.70128599999999996</v>
      </c>
      <c r="J10" s="5">
        <v>53</v>
      </c>
      <c r="K10" s="4" t="s">
        <v>1382</v>
      </c>
      <c r="L10" s="4" t="s">
        <v>1630</v>
      </c>
      <c r="M10" s="21" t="s">
        <v>1333</v>
      </c>
      <c r="N10" s="21"/>
      <c r="O10" s="20"/>
      <c r="P10" s="14" t="s">
        <v>360</v>
      </c>
      <c r="Q10" s="14"/>
    </row>
    <row r="11" spans="1:17" ht="21" x14ac:dyDescent="0.25">
      <c r="A11" s="3" t="s">
        <v>10</v>
      </c>
      <c r="B11" s="4" t="s">
        <v>70</v>
      </c>
      <c r="C11" s="4"/>
      <c r="D11" s="5" t="s">
        <v>49</v>
      </c>
      <c r="E11" s="5" t="s">
        <v>49</v>
      </c>
      <c r="F11" s="5" t="s">
        <v>77</v>
      </c>
      <c r="G11" s="5">
        <v>486108.26</v>
      </c>
      <c r="H11" s="5">
        <v>287407.74</v>
      </c>
      <c r="I11" s="5">
        <v>1.6654899999999999</v>
      </c>
      <c r="J11" s="5">
        <v>53</v>
      </c>
      <c r="K11" s="149" t="s">
        <v>1382</v>
      </c>
      <c r="L11" s="5"/>
      <c r="M11" s="21" t="s">
        <v>1333</v>
      </c>
      <c r="N11" s="20"/>
      <c r="O11" s="20"/>
      <c r="P11" s="14" t="s">
        <v>360</v>
      </c>
      <c r="Q11" s="14" t="s">
        <v>360</v>
      </c>
    </row>
    <row r="12" spans="1:17" ht="21" x14ac:dyDescent="0.25">
      <c r="A12" s="3" t="s">
        <v>11</v>
      </c>
      <c r="B12" s="4" t="s">
        <v>71</v>
      </c>
      <c r="C12" s="4"/>
      <c r="D12" s="5" t="s">
        <v>49</v>
      </c>
      <c r="E12" s="5" t="s">
        <v>49</v>
      </c>
      <c r="F12" s="5" t="s">
        <v>78</v>
      </c>
      <c r="G12" s="5">
        <v>489374.37</v>
      </c>
      <c r="H12" s="5">
        <v>290154.49</v>
      </c>
      <c r="I12" s="5">
        <v>9.7194800000000008</v>
      </c>
      <c r="J12" s="5">
        <v>292</v>
      </c>
      <c r="K12" s="4"/>
      <c r="L12" s="5"/>
      <c r="M12" s="21" t="s">
        <v>1333</v>
      </c>
      <c r="N12" s="20"/>
      <c r="O12" s="20" t="s">
        <v>360</v>
      </c>
      <c r="P12" s="14"/>
      <c r="Q12" s="14"/>
    </row>
    <row r="13" spans="1:17" ht="21" x14ac:dyDescent="0.25">
      <c r="A13" s="6" t="s">
        <v>12</v>
      </c>
      <c r="B13" s="4" t="s">
        <v>79</v>
      </c>
      <c r="C13" s="4" t="s">
        <v>80</v>
      </c>
      <c r="D13" s="5" t="s">
        <v>81</v>
      </c>
      <c r="E13" s="5" t="s">
        <v>81</v>
      </c>
      <c r="F13" s="5" t="s">
        <v>84</v>
      </c>
      <c r="G13" s="5">
        <v>487396.51</v>
      </c>
      <c r="H13" s="5">
        <v>280288.78000000003</v>
      </c>
      <c r="I13" s="5">
        <v>0.42795100000000003</v>
      </c>
      <c r="J13" s="5">
        <v>19</v>
      </c>
      <c r="K13" s="4" t="s">
        <v>1382</v>
      </c>
      <c r="L13" s="4" t="s">
        <v>1631</v>
      </c>
      <c r="M13" s="21" t="s">
        <v>1333</v>
      </c>
      <c r="N13" s="21"/>
      <c r="O13" s="20"/>
      <c r="P13" s="14" t="s">
        <v>360</v>
      </c>
      <c r="Q13" s="14"/>
    </row>
    <row r="14" spans="1:17" ht="21" x14ac:dyDescent="0.25">
      <c r="A14" s="6" t="s">
        <v>13</v>
      </c>
      <c r="B14" s="4" t="s">
        <v>82</v>
      </c>
      <c r="C14" s="4" t="s">
        <v>83</v>
      </c>
      <c r="D14" s="5" t="s">
        <v>81</v>
      </c>
      <c r="E14" s="5" t="s">
        <v>81</v>
      </c>
      <c r="F14" s="5" t="s">
        <v>85</v>
      </c>
      <c r="G14" s="5">
        <v>486593.37</v>
      </c>
      <c r="H14" s="5">
        <v>279982.45</v>
      </c>
      <c r="I14" s="5">
        <v>1.6230199999999999</v>
      </c>
      <c r="J14" s="5">
        <v>88</v>
      </c>
      <c r="K14" s="4" t="s">
        <v>1382</v>
      </c>
      <c r="L14" s="4" t="s">
        <v>1632</v>
      </c>
      <c r="M14" s="21" t="s">
        <v>1333</v>
      </c>
      <c r="N14" s="21"/>
      <c r="O14" s="20"/>
      <c r="P14" s="14" t="s">
        <v>360</v>
      </c>
      <c r="Q14" s="14"/>
    </row>
    <row r="15" spans="1:17" ht="22.5" x14ac:dyDescent="0.25">
      <c r="A15" s="6" t="s">
        <v>14</v>
      </c>
      <c r="B15" s="4" t="s">
        <v>86</v>
      </c>
      <c r="C15" s="4" t="s">
        <v>87</v>
      </c>
      <c r="D15" s="5" t="s">
        <v>88</v>
      </c>
      <c r="E15" s="5" t="s">
        <v>81</v>
      </c>
      <c r="F15" s="5" t="s">
        <v>89</v>
      </c>
      <c r="G15" s="5">
        <v>481629.76</v>
      </c>
      <c r="H15" s="5">
        <v>281514.83</v>
      </c>
      <c r="I15" s="5">
        <v>1.6044499999999999</v>
      </c>
      <c r="J15" s="5">
        <v>87</v>
      </c>
      <c r="K15" s="149" t="s">
        <v>1382</v>
      </c>
      <c r="L15" s="5"/>
      <c r="M15" s="21" t="s">
        <v>1333</v>
      </c>
      <c r="N15" s="20"/>
      <c r="O15" s="20"/>
      <c r="P15" s="14" t="s">
        <v>360</v>
      </c>
      <c r="Q15" s="14" t="s">
        <v>360</v>
      </c>
    </row>
    <row r="16" spans="1:17" ht="21" x14ac:dyDescent="0.25">
      <c r="A16" s="6" t="s">
        <v>15</v>
      </c>
      <c r="B16" s="4" t="s">
        <v>90</v>
      </c>
      <c r="C16" s="4" t="s">
        <v>91</v>
      </c>
      <c r="D16" s="5" t="s">
        <v>92</v>
      </c>
      <c r="E16" s="5" t="s">
        <v>81</v>
      </c>
      <c r="F16" s="5" t="s">
        <v>93</v>
      </c>
      <c r="G16" s="5">
        <v>480442.17</v>
      </c>
      <c r="H16" s="5">
        <v>288146.62</v>
      </c>
      <c r="I16" s="5">
        <v>1.6927700000000001</v>
      </c>
      <c r="J16" s="5">
        <v>41</v>
      </c>
      <c r="K16" s="4"/>
      <c r="L16" s="5"/>
      <c r="M16" s="21" t="s">
        <v>1333</v>
      </c>
      <c r="N16" s="21"/>
      <c r="O16" s="20" t="s">
        <v>1270</v>
      </c>
      <c r="P16" s="14"/>
      <c r="Q16" s="14"/>
    </row>
    <row r="17" spans="1:17" ht="21" x14ac:dyDescent="0.25">
      <c r="A17" s="6" t="s">
        <v>16</v>
      </c>
      <c r="B17" s="4" t="s">
        <v>1535</v>
      </c>
      <c r="C17" s="4" t="s">
        <v>95</v>
      </c>
      <c r="D17" s="5" t="s">
        <v>96</v>
      </c>
      <c r="E17" s="5" t="s">
        <v>81</v>
      </c>
      <c r="F17" s="5" t="s">
        <v>97</v>
      </c>
      <c r="G17" s="5">
        <v>481326.27</v>
      </c>
      <c r="H17" s="5">
        <v>282839.21999999997</v>
      </c>
      <c r="I17" s="5">
        <v>3.4181400000000002</v>
      </c>
      <c r="J17" s="5">
        <v>128</v>
      </c>
      <c r="K17" s="4" t="s">
        <v>1382</v>
      </c>
      <c r="L17" s="4" t="s">
        <v>1631</v>
      </c>
      <c r="M17" s="21" t="s">
        <v>1333</v>
      </c>
      <c r="N17" s="21"/>
      <c r="O17" s="20"/>
      <c r="P17" s="14" t="s">
        <v>360</v>
      </c>
      <c r="Q17" s="14"/>
    </row>
    <row r="18" spans="1:17" ht="22.5" x14ac:dyDescent="0.25">
      <c r="A18" s="6" t="s">
        <v>17</v>
      </c>
      <c r="B18" s="4" t="s">
        <v>1536</v>
      </c>
      <c r="C18" s="4"/>
      <c r="D18" s="5" t="s">
        <v>99</v>
      </c>
      <c r="E18" s="5" t="s">
        <v>81</v>
      </c>
      <c r="F18" s="5" t="s">
        <v>100</v>
      </c>
      <c r="G18" s="5">
        <v>489519.82</v>
      </c>
      <c r="H18" s="5">
        <v>273939.83</v>
      </c>
      <c r="I18" s="5">
        <v>1.1938899999999999</v>
      </c>
      <c r="J18" s="5">
        <v>100</v>
      </c>
      <c r="K18" s="149" t="s">
        <v>1382</v>
      </c>
      <c r="L18" s="5"/>
      <c r="M18" s="21" t="s">
        <v>1333</v>
      </c>
      <c r="N18" s="20"/>
      <c r="O18" s="20"/>
      <c r="P18" s="14" t="s">
        <v>360</v>
      </c>
      <c r="Q18" s="14" t="s">
        <v>360</v>
      </c>
    </row>
    <row r="19" spans="1:17" ht="21" x14ac:dyDescent="0.25">
      <c r="A19" s="7" t="s">
        <v>18</v>
      </c>
      <c r="B19" s="8" t="s">
        <v>101</v>
      </c>
      <c r="C19" s="8" t="s">
        <v>102</v>
      </c>
      <c r="D19" s="9" t="s">
        <v>88</v>
      </c>
      <c r="E19" s="5" t="s">
        <v>81</v>
      </c>
      <c r="F19" s="9" t="s">
        <v>104</v>
      </c>
      <c r="G19" s="9">
        <v>481657.55</v>
      </c>
      <c r="H19" s="9">
        <v>281572.78999999998</v>
      </c>
      <c r="I19" s="9">
        <v>0.39340000000000003</v>
      </c>
      <c r="J19" s="9"/>
      <c r="K19" s="4" t="s">
        <v>1382</v>
      </c>
      <c r="L19" s="4" t="s">
        <v>1633</v>
      </c>
      <c r="M19" s="21" t="s">
        <v>1333</v>
      </c>
      <c r="N19" s="21"/>
      <c r="O19" s="20"/>
      <c r="P19" s="14" t="s">
        <v>360</v>
      </c>
      <c r="Q19" s="14"/>
    </row>
    <row r="20" spans="1:17" ht="21" x14ac:dyDescent="0.25">
      <c r="A20" s="7" t="s">
        <v>19</v>
      </c>
      <c r="B20" s="139" t="s">
        <v>1278</v>
      </c>
      <c r="C20" s="20" t="s">
        <v>1279</v>
      </c>
      <c r="D20" s="11" t="s">
        <v>81</v>
      </c>
      <c r="E20" s="5" t="s">
        <v>81</v>
      </c>
      <c r="F20" s="11" t="s">
        <v>105</v>
      </c>
      <c r="G20" s="11">
        <v>486346.69</v>
      </c>
      <c r="H20" s="11">
        <v>278328.44</v>
      </c>
      <c r="I20" s="11">
        <v>0.35975200000000002</v>
      </c>
      <c r="J20" s="11"/>
      <c r="K20" s="4"/>
      <c r="L20" s="11"/>
      <c r="M20" s="21" t="s">
        <v>1333</v>
      </c>
      <c r="N20" s="20"/>
      <c r="O20" s="20"/>
      <c r="P20" s="14" t="s">
        <v>360</v>
      </c>
      <c r="Q20" s="14" t="s">
        <v>360</v>
      </c>
    </row>
    <row r="21" spans="1:17" ht="21" x14ac:dyDescent="0.25">
      <c r="A21" s="7" t="s">
        <v>20</v>
      </c>
      <c r="B21" s="139" t="s">
        <v>1276</v>
      </c>
      <c r="C21" s="20" t="s">
        <v>1277</v>
      </c>
      <c r="D21" s="11" t="s">
        <v>81</v>
      </c>
      <c r="E21" s="5" t="s">
        <v>81</v>
      </c>
      <c r="F21" s="11" t="s">
        <v>108</v>
      </c>
      <c r="G21" s="11">
        <v>486299.13</v>
      </c>
      <c r="H21" s="11">
        <v>278720.7</v>
      </c>
      <c r="I21" s="11">
        <v>1.3367899999999999</v>
      </c>
      <c r="J21" s="11"/>
      <c r="K21" s="4"/>
      <c r="L21" s="11"/>
      <c r="M21" s="21" t="s">
        <v>1333</v>
      </c>
      <c r="N21" s="20"/>
      <c r="O21" s="20"/>
      <c r="P21" s="14" t="s">
        <v>360</v>
      </c>
      <c r="Q21" s="14" t="s">
        <v>360</v>
      </c>
    </row>
    <row r="22" spans="1:17" ht="22.5" x14ac:dyDescent="0.25">
      <c r="A22" s="7" t="s">
        <v>21</v>
      </c>
      <c r="B22" s="10" t="s">
        <v>106</v>
      </c>
      <c r="C22" s="10" t="s">
        <v>83</v>
      </c>
      <c r="D22" s="10" t="s">
        <v>81</v>
      </c>
      <c r="E22" s="5" t="s">
        <v>81</v>
      </c>
      <c r="F22" s="10" t="s">
        <v>109</v>
      </c>
      <c r="G22" s="10">
        <v>486328.68</v>
      </c>
      <c r="H22" s="10">
        <v>280418.86</v>
      </c>
      <c r="I22" s="10">
        <v>0.44078000000000001</v>
      </c>
      <c r="J22" s="10"/>
      <c r="K22" s="4" t="s">
        <v>1382</v>
      </c>
      <c r="L22" s="4" t="s">
        <v>1629</v>
      </c>
      <c r="M22" s="21" t="s">
        <v>1333</v>
      </c>
      <c r="N22" s="21"/>
      <c r="O22" s="20"/>
      <c r="P22" s="14" t="s">
        <v>360</v>
      </c>
      <c r="Q22" s="14"/>
    </row>
    <row r="23" spans="1:17" ht="21" x14ac:dyDescent="0.25">
      <c r="A23" s="7" t="s">
        <v>22</v>
      </c>
      <c r="B23" s="139" t="s">
        <v>1537</v>
      </c>
      <c r="C23" s="20" t="s">
        <v>138</v>
      </c>
      <c r="D23" s="11" t="s">
        <v>81</v>
      </c>
      <c r="E23" s="5" t="s">
        <v>81</v>
      </c>
      <c r="F23" s="11" t="s">
        <v>110</v>
      </c>
      <c r="G23" s="11">
        <v>486520.71</v>
      </c>
      <c r="H23" s="11">
        <v>278325.53999999998</v>
      </c>
      <c r="I23" s="11">
        <v>0.52382700000000004</v>
      </c>
      <c r="J23" s="11"/>
      <c r="K23" s="4"/>
      <c r="L23" s="11"/>
      <c r="M23" s="21" t="s">
        <v>1333</v>
      </c>
      <c r="N23" s="20"/>
      <c r="O23" s="20"/>
      <c r="P23" s="14" t="s">
        <v>360</v>
      </c>
      <c r="Q23" s="14" t="s">
        <v>360</v>
      </c>
    </row>
    <row r="24" spans="1:17" ht="21" x14ac:dyDescent="0.25">
      <c r="A24" s="7" t="s">
        <v>23</v>
      </c>
      <c r="B24" s="8" t="s">
        <v>111</v>
      </c>
      <c r="C24" s="8" t="s">
        <v>112</v>
      </c>
      <c r="D24" s="11" t="s">
        <v>113</v>
      </c>
      <c r="E24" s="5" t="s">
        <v>181</v>
      </c>
      <c r="F24" s="11" t="s">
        <v>114</v>
      </c>
      <c r="G24" s="11">
        <v>499603.02</v>
      </c>
      <c r="H24" s="11">
        <v>278432.45</v>
      </c>
      <c r="I24" s="11">
        <v>0.251448</v>
      </c>
      <c r="J24" s="11">
        <v>4</v>
      </c>
      <c r="K24" s="4" t="s">
        <v>1382</v>
      </c>
      <c r="L24" s="4" t="s">
        <v>1634</v>
      </c>
      <c r="M24" s="21" t="s">
        <v>1333</v>
      </c>
      <c r="N24" s="21"/>
      <c r="O24" s="20"/>
      <c r="P24" s="14" t="s">
        <v>360</v>
      </c>
      <c r="Q24" s="14"/>
    </row>
    <row r="25" spans="1:17" ht="22.5" x14ac:dyDescent="0.25">
      <c r="A25" s="7" t="s">
        <v>24</v>
      </c>
      <c r="B25" s="8" t="s">
        <v>115</v>
      </c>
      <c r="C25" s="8" t="s">
        <v>116</v>
      </c>
      <c r="D25" s="11" t="s">
        <v>117</v>
      </c>
      <c r="E25" s="5" t="s">
        <v>181</v>
      </c>
      <c r="F25" s="11" t="s">
        <v>118</v>
      </c>
      <c r="G25" s="11">
        <v>494196.16</v>
      </c>
      <c r="H25" s="11">
        <v>270375.58</v>
      </c>
      <c r="I25" s="11">
        <v>0.47878599999999999</v>
      </c>
      <c r="J25" s="11">
        <v>26</v>
      </c>
      <c r="K25" s="4"/>
      <c r="L25" s="11"/>
      <c r="M25" s="21" t="s">
        <v>1333</v>
      </c>
      <c r="N25" s="20"/>
      <c r="O25" s="20" t="s">
        <v>360</v>
      </c>
      <c r="P25" s="14"/>
      <c r="Q25" s="14"/>
    </row>
    <row r="26" spans="1:17" ht="22.5" x14ac:dyDescent="0.25">
      <c r="A26" s="7" t="s">
        <v>25</v>
      </c>
      <c r="B26" s="8" t="s">
        <v>119</v>
      </c>
      <c r="C26" s="8" t="s">
        <v>120</v>
      </c>
      <c r="D26" s="11" t="s">
        <v>117</v>
      </c>
      <c r="E26" s="5" t="s">
        <v>181</v>
      </c>
      <c r="F26" s="11" t="s">
        <v>121</v>
      </c>
      <c r="G26" s="11">
        <v>494797.52</v>
      </c>
      <c r="H26" s="11">
        <v>270705.51</v>
      </c>
      <c r="I26" s="11">
        <v>0.52088599999999996</v>
      </c>
      <c r="J26" s="11">
        <v>25</v>
      </c>
      <c r="K26" s="149" t="s">
        <v>1382</v>
      </c>
      <c r="L26" s="11"/>
      <c r="M26" s="21" t="s">
        <v>1333</v>
      </c>
      <c r="N26" s="20"/>
      <c r="O26" s="20"/>
      <c r="P26" s="14" t="s">
        <v>360</v>
      </c>
      <c r="Q26" s="14" t="s">
        <v>360</v>
      </c>
    </row>
    <row r="27" spans="1:17" ht="21" x14ac:dyDescent="0.25">
      <c r="A27" s="7" t="s">
        <v>26</v>
      </c>
      <c r="B27" s="8" t="s">
        <v>122</v>
      </c>
      <c r="C27" s="8" t="s">
        <v>123</v>
      </c>
      <c r="D27" s="11" t="s">
        <v>117</v>
      </c>
      <c r="E27" s="5" t="s">
        <v>181</v>
      </c>
      <c r="F27" s="11" t="s">
        <v>124</v>
      </c>
      <c r="G27" s="11">
        <v>493862.44</v>
      </c>
      <c r="H27" s="11">
        <v>270306.44</v>
      </c>
      <c r="I27" s="11">
        <v>8.8405100000000001</v>
      </c>
      <c r="J27" s="11">
        <v>258</v>
      </c>
      <c r="K27" s="149" t="s">
        <v>1382</v>
      </c>
      <c r="L27" s="11"/>
      <c r="M27" s="21" t="s">
        <v>1333</v>
      </c>
      <c r="N27" s="20"/>
      <c r="O27" s="20"/>
      <c r="P27" s="14" t="s">
        <v>360</v>
      </c>
      <c r="Q27" s="14" t="s">
        <v>360</v>
      </c>
    </row>
    <row r="28" spans="1:17" ht="33.75" x14ac:dyDescent="0.25">
      <c r="A28" s="7" t="s">
        <v>27</v>
      </c>
      <c r="B28" s="12">
        <v>77</v>
      </c>
      <c r="C28" s="8" t="s">
        <v>125</v>
      </c>
      <c r="D28" s="11" t="s">
        <v>126</v>
      </c>
      <c r="E28" s="5" t="s">
        <v>181</v>
      </c>
      <c r="F28" s="11" t="s">
        <v>127</v>
      </c>
      <c r="G28" s="11">
        <v>496307.57</v>
      </c>
      <c r="H28" s="11">
        <v>268899.7</v>
      </c>
      <c r="I28" s="11">
        <v>0.28983300000000001</v>
      </c>
      <c r="J28" s="11">
        <v>24</v>
      </c>
      <c r="K28" s="149" t="s">
        <v>1382</v>
      </c>
      <c r="L28" s="11"/>
      <c r="M28" s="21" t="s">
        <v>1333</v>
      </c>
      <c r="N28" s="21" t="s">
        <v>1371</v>
      </c>
      <c r="O28" s="20" t="s">
        <v>360</v>
      </c>
      <c r="P28" s="14" t="s">
        <v>360</v>
      </c>
      <c r="Q28" s="14" t="s">
        <v>360</v>
      </c>
    </row>
    <row r="29" spans="1:17" ht="21" x14ac:dyDescent="0.25">
      <c r="A29" s="7" t="s">
        <v>28</v>
      </c>
      <c r="B29" s="8" t="s">
        <v>128</v>
      </c>
      <c r="C29" s="8" t="s">
        <v>120</v>
      </c>
      <c r="D29" s="11" t="s">
        <v>129</v>
      </c>
      <c r="E29" s="5" t="s">
        <v>181</v>
      </c>
      <c r="F29" s="11" t="s">
        <v>130</v>
      </c>
      <c r="G29" s="11">
        <v>506214.07</v>
      </c>
      <c r="H29" s="11">
        <v>296308.36</v>
      </c>
      <c r="I29" s="11">
        <v>0.30342200000000003</v>
      </c>
      <c r="J29" s="11">
        <v>11</v>
      </c>
      <c r="K29" s="4"/>
      <c r="L29" s="11"/>
      <c r="M29" s="21" t="s">
        <v>1333</v>
      </c>
      <c r="N29" s="20"/>
      <c r="O29" s="20"/>
      <c r="P29" s="14" t="s">
        <v>360</v>
      </c>
      <c r="Q29" s="14" t="s">
        <v>360</v>
      </c>
    </row>
    <row r="30" spans="1:17" ht="56.25" x14ac:dyDescent="0.25">
      <c r="A30" s="7" t="s">
        <v>29</v>
      </c>
      <c r="B30" s="13">
        <v>21</v>
      </c>
      <c r="C30" s="8" t="s">
        <v>131</v>
      </c>
      <c r="D30" s="11" t="s">
        <v>132</v>
      </c>
      <c r="E30" s="5" t="s">
        <v>181</v>
      </c>
      <c r="F30" s="11" t="s">
        <v>133</v>
      </c>
      <c r="G30" s="11">
        <v>498355.3</v>
      </c>
      <c r="H30" s="11">
        <v>275255.33</v>
      </c>
      <c r="I30" s="11">
        <v>0.31092500000000001</v>
      </c>
      <c r="J30" s="11">
        <v>11</v>
      </c>
      <c r="K30" s="4" t="s">
        <v>1382</v>
      </c>
      <c r="L30" s="11"/>
      <c r="M30" s="21" t="s">
        <v>1333</v>
      </c>
      <c r="N30" s="21" t="s">
        <v>1370</v>
      </c>
      <c r="O30" s="20" t="s">
        <v>360</v>
      </c>
      <c r="P30" s="14"/>
      <c r="Q30" s="14"/>
    </row>
    <row r="31" spans="1:17" ht="21" x14ac:dyDescent="0.25">
      <c r="A31" s="7" t="s">
        <v>30</v>
      </c>
      <c r="B31" s="8" t="s">
        <v>134</v>
      </c>
      <c r="C31" s="8" t="s">
        <v>135</v>
      </c>
      <c r="D31" s="11" t="s">
        <v>136</v>
      </c>
      <c r="E31" s="5" t="s">
        <v>181</v>
      </c>
      <c r="F31" s="11" t="s">
        <v>141</v>
      </c>
      <c r="G31" s="11">
        <v>495068.93</v>
      </c>
      <c r="H31" s="11">
        <v>267111.33</v>
      </c>
      <c r="I31" s="11">
        <v>0.29413099999999998</v>
      </c>
      <c r="J31" s="11">
        <v>21</v>
      </c>
      <c r="K31" s="4" t="s">
        <v>1382</v>
      </c>
      <c r="L31" s="4" t="s">
        <v>1635</v>
      </c>
      <c r="M31" s="21" t="s">
        <v>1333</v>
      </c>
      <c r="N31" s="21"/>
      <c r="O31" s="20"/>
      <c r="P31" s="14" t="s">
        <v>360</v>
      </c>
      <c r="Q31" s="14"/>
    </row>
    <row r="32" spans="1:17" ht="21" x14ac:dyDescent="0.25">
      <c r="A32" s="7" t="s">
        <v>31</v>
      </c>
      <c r="B32" s="8" t="s">
        <v>137</v>
      </c>
      <c r="C32" s="8" t="s">
        <v>138</v>
      </c>
      <c r="D32" s="11" t="s">
        <v>136</v>
      </c>
      <c r="E32" s="5" t="s">
        <v>181</v>
      </c>
      <c r="F32" s="11" t="s">
        <v>142</v>
      </c>
      <c r="G32" s="11">
        <v>495591.94</v>
      </c>
      <c r="H32" s="11">
        <v>267572.40000000002</v>
      </c>
      <c r="I32" s="11">
        <v>0.38409500000000002</v>
      </c>
      <c r="J32" s="11">
        <v>5</v>
      </c>
      <c r="K32" s="149" t="s">
        <v>1382</v>
      </c>
      <c r="L32" s="11"/>
      <c r="M32" s="21" t="s">
        <v>1333</v>
      </c>
      <c r="N32" s="20"/>
      <c r="O32" s="20"/>
      <c r="P32" s="14" t="s">
        <v>360</v>
      </c>
      <c r="Q32" s="14" t="s">
        <v>360</v>
      </c>
    </row>
    <row r="33" spans="1:17" ht="22.5" x14ac:dyDescent="0.25">
      <c r="A33" s="7" t="s">
        <v>32</v>
      </c>
      <c r="B33" s="8" t="s">
        <v>139</v>
      </c>
      <c r="C33" s="8" t="s">
        <v>140</v>
      </c>
      <c r="D33" s="11" t="s">
        <v>136</v>
      </c>
      <c r="E33" s="5" t="s">
        <v>181</v>
      </c>
      <c r="F33" s="11" t="s">
        <v>143</v>
      </c>
      <c r="G33" s="11">
        <v>496208.16</v>
      </c>
      <c r="H33" s="11">
        <v>267072.71999999997</v>
      </c>
      <c r="I33" s="11">
        <v>0.73693699999999995</v>
      </c>
      <c r="J33" s="11">
        <v>40</v>
      </c>
      <c r="K33" s="149" t="s">
        <v>1382</v>
      </c>
      <c r="L33" s="11"/>
      <c r="M33" s="21" t="s">
        <v>1333</v>
      </c>
      <c r="N33" s="20"/>
      <c r="O33" s="20"/>
      <c r="P33" s="14" t="s">
        <v>360</v>
      </c>
      <c r="Q33" s="14" t="s">
        <v>360</v>
      </c>
    </row>
    <row r="34" spans="1:17" ht="21" x14ac:dyDescent="0.25">
      <c r="A34" s="7" t="s">
        <v>33</v>
      </c>
      <c r="B34" s="8" t="s">
        <v>144</v>
      </c>
      <c r="C34" s="8" t="s">
        <v>145</v>
      </c>
      <c r="D34" s="11" t="s">
        <v>146</v>
      </c>
      <c r="E34" s="5" t="s">
        <v>150</v>
      </c>
      <c r="F34" s="11" t="s">
        <v>147</v>
      </c>
      <c r="G34" s="11">
        <v>490694.17</v>
      </c>
      <c r="H34" s="11">
        <v>262895.2</v>
      </c>
      <c r="I34" s="11">
        <v>1.7342299999999999</v>
      </c>
      <c r="J34" s="11">
        <v>55</v>
      </c>
      <c r="K34" s="4"/>
      <c r="L34" s="11"/>
      <c r="M34" s="21" t="s">
        <v>1333</v>
      </c>
      <c r="N34" s="20"/>
      <c r="O34" s="20" t="s">
        <v>360</v>
      </c>
      <c r="P34" s="14"/>
      <c r="Q34" s="14"/>
    </row>
    <row r="35" spans="1:17" ht="21" x14ac:dyDescent="0.25">
      <c r="A35" s="7" t="s">
        <v>34</v>
      </c>
      <c r="B35" s="8" t="s">
        <v>148</v>
      </c>
      <c r="C35" s="8" t="s">
        <v>149</v>
      </c>
      <c r="D35" s="11" t="s">
        <v>150</v>
      </c>
      <c r="E35" s="5" t="s">
        <v>150</v>
      </c>
      <c r="F35" s="11" t="s">
        <v>151</v>
      </c>
      <c r="G35" s="11">
        <v>488794.33</v>
      </c>
      <c r="H35" s="11">
        <v>267310.05</v>
      </c>
      <c r="I35" s="11">
        <v>0.73684400000000005</v>
      </c>
      <c r="J35" s="11">
        <v>46</v>
      </c>
      <c r="K35" s="4" t="s">
        <v>1382</v>
      </c>
      <c r="L35" s="5" t="s">
        <v>1636</v>
      </c>
      <c r="M35" s="21" t="s">
        <v>1333</v>
      </c>
      <c r="N35" s="21"/>
      <c r="O35" s="20"/>
      <c r="P35" s="14" t="s">
        <v>360</v>
      </c>
      <c r="Q35" s="14"/>
    </row>
    <row r="36" spans="1:17" ht="21" x14ac:dyDescent="0.25">
      <c r="A36" s="7" t="s">
        <v>35</v>
      </c>
      <c r="B36" s="8" t="s">
        <v>152</v>
      </c>
      <c r="C36" s="8" t="s">
        <v>153</v>
      </c>
      <c r="D36" s="11" t="s">
        <v>150</v>
      </c>
      <c r="E36" s="5" t="s">
        <v>150</v>
      </c>
      <c r="F36" s="11" t="s">
        <v>154</v>
      </c>
      <c r="G36" s="11">
        <v>488274.32</v>
      </c>
      <c r="H36" s="11">
        <v>266723.45</v>
      </c>
      <c r="I36" s="11">
        <v>0.375162</v>
      </c>
      <c r="J36" s="11">
        <v>19</v>
      </c>
      <c r="K36" s="4" t="s">
        <v>1382</v>
      </c>
      <c r="L36" s="5" t="s">
        <v>1637</v>
      </c>
      <c r="M36" s="21" t="s">
        <v>1333</v>
      </c>
      <c r="N36" s="21"/>
      <c r="O36" s="20"/>
      <c r="P36" s="14" t="s">
        <v>360</v>
      </c>
      <c r="Q36" s="14"/>
    </row>
    <row r="37" spans="1:17" ht="21" x14ac:dyDescent="0.25">
      <c r="A37" s="7" t="s">
        <v>36</v>
      </c>
      <c r="B37" s="8" t="s">
        <v>155</v>
      </c>
      <c r="C37" s="8" t="s">
        <v>156</v>
      </c>
      <c r="D37" s="11" t="s">
        <v>150</v>
      </c>
      <c r="E37" s="5" t="s">
        <v>150</v>
      </c>
      <c r="F37" s="11" t="s">
        <v>157</v>
      </c>
      <c r="G37" s="11">
        <v>488406.05</v>
      </c>
      <c r="H37" s="11">
        <v>267919.84999999998</v>
      </c>
      <c r="I37" s="11">
        <v>0.54935400000000001</v>
      </c>
      <c r="J37" s="11">
        <v>31</v>
      </c>
      <c r="K37" s="4" t="s">
        <v>1382</v>
      </c>
      <c r="L37" s="4" t="s">
        <v>1638</v>
      </c>
      <c r="M37" s="21" t="s">
        <v>1333</v>
      </c>
      <c r="N37" s="21"/>
      <c r="O37" s="20"/>
      <c r="P37" s="14" t="s">
        <v>360</v>
      </c>
      <c r="Q37" s="14"/>
    </row>
    <row r="38" spans="1:17" ht="21" x14ac:dyDescent="0.25">
      <c r="A38" s="7" t="s">
        <v>37</v>
      </c>
      <c r="B38" s="8" t="s">
        <v>158</v>
      </c>
      <c r="C38" s="8" t="s">
        <v>159</v>
      </c>
      <c r="D38" s="11" t="s">
        <v>150</v>
      </c>
      <c r="E38" s="5" t="s">
        <v>150</v>
      </c>
      <c r="F38" s="11" t="s">
        <v>162</v>
      </c>
      <c r="G38" s="11">
        <v>489738.89</v>
      </c>
      <c r="H38" s="11">
        <v>268548.96999999997</v>
      </c>
      <c r="I38" s="11">
        <v>1.13853</v>
      </c>
      <c r="J38" s="11">
        <v>72</v>
      </c>
      <c r="K38" s="4" t="s">
        <v>1382</v>
      </c>
      <c r="L38" s="11"/>
      <c r="M38" s="21" t="s">
        <v>1333</v>
      </c>
      <c r="N38" s="20"/>
      <c r="O38" s="20"/>
      <c r="P38" s="14" t="s">
        <v>360</v>
      </c>
      <c r="Q38" s="14" t="s">
        <v>360</v>
      </c>
    </row>
    <row r="39" spans="1:17" ht="21" x14ac:dyDescent="0.25">
      <c r="A39" s="7" t="s">
        <v>38</v>
      </c>
      <c r="B39" s="8" t="s">
        <v>160</v>
      </c>
      <c r="C39" s="8" t="s">
        <v>161</v>
      </c>
      <c r="D39" s="11" t="s">
        <v>161</v>
      </c>
      <c r="E39" s="5" t="s">
        <v>150</v>
      </c>
      <c r="F39" s="11" t="s">
        <v>163</v>
      </c>
      <c r="G39" s="11">
        <v>490400.44</v>
      </c>
      <c r="H39" s="11">
        <v>259507.38</v>
      </c>
      <c r="I39" s="11">
        <v>0.66134700000000002</v>
      </c>
      <c r="J39" s="11">
        <v>60</v>
      </c>
      <c r="K39" s="4"/>
      <c r="L39" s="11"/>
      <c r="M39" s="21" t="s">
        <v>1333</v>
      </c>
      <c r="N39" s="20"/>
      <c r="O39" s="20" t="s">
        <v>360</v>
      </c>
      <c r="P39" s="14"/>
      <c r="Q39" s="14"/>
    </row>
    <row r="40" spans="1:17" ht="21" x14ac:dyDescent="0.25">
      <c r="A40" s="7" t="s">
        <v>39</v>
      </c>
      <c r="B40" s="8" t="s">
        <v>164</v>
      </c>
      <c r="C40" s="8" t="s">
        <v>165</v>
      </c>
      <c r="D40" s="11" t="s">
        <v>150</v>
      </c>
      <c r="E40" s="5" t="s">
        <v>150</v>
      </c>
      <c r="F40" s="11" t="s">
        <v>166</v>
      </c>
      <c r="G40" s="11">
        <v>488882.73</v>
      </c>
      <c r="H40" s="11">
        <v>267926.53000000003</v>
      </c>
      <c r="I40" s="11">
        <v>3.1223700000000001</v>
      </c>
      <c r="J40" s="11">
        <v>220</v>
      </c>
      <c r="K40" s="4"/>
      <c r="L40" s="11"/>
      <c r="M40" s="21" t="s">
        <v>1333</v>
      </c>
      <c r="N40" s="20"/>
      <c r="O40" s="20"/>
      <c r="P40" s="14" t="s">
        <v>360</v>
      </c>
      <c r="Q40" s="14" t="s">
        <v>360</v>
      </c>
    </row>
    <row r="41" spans="1:17" ht="21" x14ac:dyDescent="0.25">
      <c r="A41" s="7" t="s">
        <v>40</v>
      </c>
      <c r="B41" s="8" t="s">
        <v>167</v>
      </c>
      <c r="C41" s="8" t="s">
        <v>168</v>
      </c>
      <c r="D41" s="11" t="s">
        <v>150</v>
      </c>
      <c r="E41" s="5" t="s">
        <v>150</v>
      </c>
      <c r="F41" s="11" t="s">
        <v>169</v>
      </c>
      <c r="G41" s="11">
        <v>489353.2</v>
      </c>
      <c r="H41" s="11">
        <v>267916.62</v>
      </c>
      <c r="I41" s="11">
        <v>0.45309300000000002</v>
      </c>
      <c r="J41" s="11">
        <v>73</v>
      </c>
      <c r="K41" s="4"/>
      <c r="L41" s="11"/>
      <c r="M41" s="21" t="s">
        <v>1333</v>
      </c>
      <c r="N41" s="20"/>
      <c r="O41" s="20"/>
      <c r="P41" s="14" t="s">
        <v>360</v>
      </c>
      <c r="Q41" s="14" t="s">
        <v>360</v>
      </c>
    </row>
    <row r="42" spans="1:17" ht="21" x14ac:dyDescent="0.25">
      <c r="A42" s="7" t="s">
        <v>41</v>
      </c>
      <c r="B42" s="8" t="s">
        <v>170</v>
      </c>
      <c r="C42" s="8" t="s">
        <v>171</v>
      </c>
      <c r="D42" s="11" t="s">
        <v>150</v>
      </c>
      <c r="E42" s="5" t="s">
        <v>150</v>
      </c>
      <c r="F42" s="11" t="s">
        <v>172</v>
      </c>
      <c r="G42" s="11">
        <v>490181.41</v>
      </c>
      <c r="H42" s="11">
        <v>268930.89</v>
      </c>
      <c r="I42" s="11">
        <v>10.8758</v>
      </c>
      <c r="J42" s="11">
        <v>290</v>
      </c>
      <c r="K42" s="4"/>
      <c r="L42" s="11"/>
      <c r="M42" s="21" t="s">
        <v>1333</v>
      </c>
      <c r="N42" s="20"/>
      <c r="O42" s="20"/>
      <c r="P42" s="14" t="s">
        <v>360</v>
      </c>
      <c r="Q42" s="14" t="s">
        <v>360</v>
      </c>
    </row>
    <row r="43" spans="1:17" ht="21" x14ac:dyDescent="0.25">
      <c r="A43" s="7" t="s">
        <v>42</v>
      </c>
      <c r="B43" s="8" t="s">
        <v>173</v>
      </c>
      <c r="C43" s="8" t="s">
        <v>174</v>
      </c>
      <c r="D43" s="11" t="s">
        <v>175</v>
      </c>
      <c r="E43" s="5" t="s">
        <v>150</v>
      </c>
      <c r="F43" s="11" t="s">
        <v>176</v>
      </c>
      <c r="G43" s="11">
        <v>491989.85</v>
      </c>
      <c r="H43" s="11">
        <v>271644.52</v>
      </c>
      <c r="I43" s="11">
        <v>1.38846</v>
      </c>
      <c r="J43" s="11">
        <v>49</v>
      </c>
      <c r="K43" s="4"/>
      <c r="L43" s="11"/>
      <c r="M43" s="21" t="s">
        <v>1333</v>
      </c>
      <c r="N43" s="20"/>
      <c r="O43" s="20"/>
      <c r="P43" s="14" t="s">
        <v>360</v>
      </c>
      <c r="Q43" s="14" t="s">
        <v>360</v>
      </c>
    </row>
    <row r="44" spans="1:17" ht="21" x14ac:dyDescent="0.25">
      <c r="A44" s="7" t="s">
        <v>43</v>
      </c>
      <c r="B44" s="8" t="s">
        <v>177</v>
      </c>
      <c r="C44" s="8" t="s">
        <v>178</v>
      </c>
      <c r="D44" s="11" t="s">
        <v>150</v>
      </c>
      <c r="E44" s="5" t="s">
        <v>150</v>
      </c>
      <c r="F44" s="11" t="s">
        <v>179</v>
      </c>
      <c r="G44" s="11">
        <v>489355.11</v>
      </c>
      <c r="H44" s="11">
        <v>268063.18</v>
      </c>
      <c r="I44" s="11">
        <v>0.82981899999999997</v>
      </c>
      <c r="J44" s="11"/>
      <c r="K44" s="4"/>
      <c r="L44" s="11"/>
      <c r="M44" s="21" t="s">
        <v>1333</v>
      </c>
      <c r="N44" s="20"/>
      <c r="O44" s="20"/>
      <c r="P44" s="14" t="s">
        <v>360</v>
      </c>
      <c r="Q44" s="14" t="s">
        <v>360</v>
      </c>
    </row>
    <row r="47" spans="1:17" x14ac:dyDescent="0.25">
      <c r="K47" s="292" t="s">
        <v>1382</v>
      </c>
      <c r="L47" s="292"/>
      <c r="M47" s="292"/>
    </row>
    <row r="48" spans="1:17" x14ac:dyDescent="0.25">
      <c r="K48" s="293" t="s">
        <v>1383</v>
      </c>
      <c r="L48" s="293"/>
      <c r="M48" s="293"/>
    </row>
    <row r="49" spans="11:13" x14ac:dyDescent="0.25">
      <c r="K49" s="152" t="s">
        <v>1384</v>
      </c>
      <c r="L49" s="152"/>
      <c r="M49" s="18"/>
    </row>
    <row r="50" spans="11:13" x14ac:dyDescent="0.25">
      <c r="K50" s="19" t="s">
        <v>1385</v>
      </c>
      <c r="L50" s="19"/>
      <c r="M50" s="19"/>
    </row>
  </sheetData>
  <mergeCells count="2">
    <mergeCell ref="K47:M47"/>
    <mergeCell ref="K48:M48"/>
  </mergeCells>
  <conditionalFormatting sqref="K2:K44">
    <cfRule type="cellIs" dxfId="7" priority="1" operator="equal">
      <formula>$K$50</formula>
    </cfRule>
    <cfRule type="cellIs" dxfId="6" priority="2" operator="equal">
      <formula>$K$49</formula>
    </cfRule>
    <cfRule type="cellIs" dxfId="5" priority="3" operator="equal">
      <formula>$K$48</formula>
    </cfRule>
    <cfRule type="cellIs" dxfId="4" priority="4" operator="equal">
      <formula>$K$47</formula>
    </cfRule>
  </conditionalFormatting>
  <dataValidations count="1">
    <dataValidation type="list" allowBlank="1" showInputMessage="1" showErrorMessage="1" sqref="K2:K44">
      <formula1>$K$47:$K$49</formula1>
    </dataValidation>
  </dataValidations>
  <pageMargins left="0.7" right="0.7" top="0.75" bottom="0.75" header="0.3" footer="0.3"/>
  <pageSetup paperSize="9" orientation="portrait" verticalDpi="0"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rgb="FFFF0000"/>
  </sheetPr>
  <dimension ref="A1:S50"/>
  <sheetViews>
    <sheetView workbookViewId="0">
      <pane ySplit="1" topLeftCell="A14" activePane="bottomLeft" state="frozen"/>
      <selection activeCell="R213" sqref="R213"/>
      <selection pane="bottomLeft" activeCell="E29" sqref="E29:E30"/>
    </sheetView>
  </sheetViews>
  <sheetFormatPr defaultColWidth="25.28515625" defaultRowHeight="15" x14ac:dyDescent="0.25"/>
  <cols>
    <col min="1" max="1" width="12.7109375" bestFit="1" customWidth="1"/>
    <col min="2" max="2" width="24.85546875" bestFit="1" customWidth="1"/>
    <col min="3" max="3" width="22.42578125" bestFit="1" customWidth="1"/>
    <col min="4" max="4" width="11.7109375" bestFit="1" customWidth="1"/>
    <col min="5" max="5" width="16.85546875" bestFit="1" customWidth="1"/>
    <col min="6" max="6" width="9.7109375" bestFit="1" customWidth="1"/>
    <col min="7" max="7" width="9.5703125" bestFit="1" customWidth="1"/>
    <col min="8" max="8" width="11" bestFit="1" customWidth="1"/>
    <col min="9" max="9" width="12" bestFit="1" customWidth="1"/>
    <col min="10" max="10" width="3.5703125" bestFit="1" customWidth="1"/>
    <col min="11" max="11" width="9.28515625" bestFit="1" customWidth="1"/>
    <col min="12" max="12" width="12.5703125" bestFit="1" customWidth="1"/>
    <col min="13" max="13" width="130" bestFit="1" customWidth="1"/>
    <col min="14" max="14" width="24.85546875" bestFit="1" customWidth="1"/>
    <col min="15" max="15" width="30.42578125" bestFit="1" customWidth="1"/>
    <col min="16" max="16" width="41.28515625" bestFit="1" customWidth="1"/>
    <col min="17" max="17" width="26.5703125" bestFit="1" customWidth="1"/>
    <col min="18" max="18" width="10.7109375" bestFit="1" customWidth="1"/>
    <col min="19" max="19" width="13" bestFit="1" customWidth="1"/>
  </cols>
  <sheetData>
    <row r="1" spans="1:19" x14ac:dyDescent="0.25">
      <c r="A1" s="1" t="s">
        <v>0</v>
      </c>
      <c r="B1" s="1" t="s">
        <v>44</v>
      </c>
      <c r="C1" s="1" t="s">
        <v>45</v>
      </c>
      <c r="D1" s="1" t="s">
        <v>46</v>
      </c>
      <c r="E1" s="1" t="s">
        <v>180</v>
      </c>
      <c r="F1" s="1" t="s">
        <v>50</v>
      </c>
      <c r="G1" s="2" t="s">
        <v>52</v>
      </c>
      <c r="H1" s="2" t="s">
        <v>53</v>
      </c>
      <c r="I1" s="2" t="s">
        <v>54</v>
      </c>
      <c r="J1" s="2"/>
      <c r="K1" s="44" t="s">
        <v>312</v>
      </c>
      <c r="L1" s="44" t="s">
        <v>1394</v>
      </c>
      <c r="M1" s="2" t="s">
        <v>182</v>
      </c>
      <c r="N1" s="2" t="s">
        <v>183</v>
      </c>
      <c r="O1" s="2" t="s">
        <v>1335</v>
      </c>
      <c r="P1" s="2" t="s">
        <v>1334</v>
      </c>
      <c r="Q1" s="2" t="s">
        <v>1318</v>
      </c>
      <c r="R1" s="2" t="s">
        <v>1393</v>
      </c>
      <c r="S1" s="2" t="s">
        <v>1401</v>
      </c>
    </row>
    <row r="2" spans="1:19" ht="21" x14ac:dyDescent="0.25">
      <c r="A2" s="3" t="s">
        <v>1</v>
      </c>
      <c r="B2" s="4" t="s">
        <v>47</v>
      </c>
      <c r="C2" s="4" t="s">
        <v>48</v>
      </c>
      <c r="D2" s="5" t="s">
        <v>49</v>
      </c>
      <c r="E2" s="5" t="s">
        <v>49</v>
      </c>
      <c r="F2" s="5" t="s">
        <v>51</v>
      </c>
      <c r="G2" s="5">
        <v>486899.83</v>
      </c>
      <c r="H2" s="5">
        <v>289698</v>
      </c>
      <c r="I2" s="5">
        <v>0.37925599999999998</v>
      </c>
      <c r="J2" s="5">
        <v>19</v>
      </c>
      <c r="K2" s="154">
        <v>50</v>
      </c>
      <c r="L2" s="154" t="s">
        <v>2485</v>
      </c>
      <c r="M2" s="4"/>
      <c r="N2" s="21" t="s">
        <v>1333</v>
      </c>
      <c r="O2" s="21" t="s">
        <v>1270</v>
      </c>
      <c r="P2" s="21"/>
      <c r="Q2" s="20"/>
      <c r="R2" s="14" t="s">
        <v>360</v>
      </c>
      <c r="S2" s="14"/>
    </row>
    <row r="3" spans="1:19" ht="21" x14ac:dyDescent="0.25">
      <c r="A3" s="3" t="s">
        <v>2</v>
      </c>
      <c r="B3" s="4" t="s">
        <v>55</v>
      </c>
      <c r="C3" s="4" t="s">
        <v>56</v>
      </c>
      <c r="D3" s="5" t="s">
        <v>49</v>
      </c>
      <c r="E3" s="5" t="s">
        <v>49</v>
      </c>
      <c r="F3" s="5" t="s">
        <v>57</v>
      </c>
      <c r="G3" s="5">
        <v>487568.06</v>
      </c>
      <c r="H3" s="5">
        <v>290137.73</v>
      </c>
      <c r="I3" s="5">
        <v>0.28341300000000003</v>
      </c>
      <c r="J3" s="5">
        <v>14</v>
      </c>
      <c r="K3" s="154">
        <v>50</v>
      </c>
      <c r="L3" s="154" t="s">
        <v>2485</v>
      </c>
      <c r="M3" s="4"/>
      <c r="N3" s="21" t="s">
        <v>1333</v>
      </c>
      <c r="O3" s="21" t="s">
        <v>1270</v>
      </c>
      <c r="P3" s="21"/>
      <c r="Q3" s="20"/>
      <c r="R3" s="14" t="s">
        <v>360</v>
      </c>
      <c r="S3" s="14"/>
    </row>
    <row r="4" spans="1:19" ht="21" hidden="1" x14ac:dyDescent="0.25">
      <c r="A4" s="3" t="s">
        <v>3</v>
      </c>
      <c r="B4" s="4" t="s">
        <v>58</v>
      </c>
      <c r="C4" s="4" t="s">
        <v>59</v>
      </c>
      <c r="D4" s="5" t="s">
        <v>49</v>
      </c>
      <c r="E4" s="5" t="s">
        <v>49</v>
      </c>
      <c r="F4" s="5" t="s">
        <v>60</v>
      </c>
      <c r="G4" s="5">
        <v>489672.02</v>
      </c>
      <c r="H4" s="5">
        <v>288671.46999999997</v>
      </c>
      <c r="I4" s="5">
        <v>0.252413</v>
      </c>
      <c r="J4" s="5">
        <v>15</v>
      </c>
      <c r="K4" s="5" t="e">
        <v>#N/A</v>
      </c>
      <c r="L4" s="5"/>
      <c r="M4" s="4"/>
      <c r="N4" s="21" t="s">
        <v>1333</v>
      </c>
      <c r="O4" s="21"/>
      <c r="P4" s="20"/>
      <c r="Q4" s="20" t="s">
        <v>360</v>
      </c>
      <c r="R4" s="14"/>
      <c r="S4" s="14"/>
    </row>
    <row r="5" spans="1:19" ht="21" x14ac:dyDescent="0.25">
      <c r="A5" s="3" t="s">
        <v>4</v>
      </c>
      <c r="B5" s="4" t="s">
        <v>61</v>
      </c>
      <c r="C5" s="4"/>
      <c r="D5" s="5" t="s">
        <v>49</v>
      </c>
      <c r="E5" s="5" t="s">
        <v>49</v>
      </c>
      <c r="F5" s="5" t="s">
        <v>62</v>
      </c>
      <c r="G5" s="5">
        <v>487035.92</v>
      </c>
      <c r="H5" s="5">
        <v>287221.71000000002</v>
      </c>
      <c r="I5" s="5">
        <v>0.41953200000000002</v>
      </c>
      <c r="J5" s="5">
        <v>20</v>
      </c>
      <c r="K5" s="154">
        <v>50</v>
      </c>
      <c r="L5" s="154" t="s">
        <v>2485</v>
      </c>
      <c r="M5" s="4"/>
      <c r="N5" s="21" t="s">
        <v>1333</v>
      </c>
      <c r="O5" s="21" t="s">
        <v>1270</v>
      </c>
      <c r="P5" s="21"/>
      <c r="Q5" s="20"/>
      <c r="R5" s="14" t="s">
        <v>360</v>
      </c>
      <c r="S5" s="14"/>
    </row>
    <row r="6" spans="1:19" ht="22.5" hidden="1" x14ac:dyDescent="0.25">
      <c r="A6" s="3" t="s">
        <v>5</v>
      </c>
      <c r="B6" s="4" t="s">
        <v>63</v>
      </c>
      <c r="C6" s="4" t="s">
        <v>64</v>
      </c>
      <c r="D6" s="5" t="s">
        <v>49</v>
      </c>
      <c r="E6" s="5" t="s">
        <v>49</v>
      </c>
      <c r="F6" s="5" t="s">
        <v>72</v>
      </c>
      <c r="G6" s="5">
        <v>487593.33</v>
      </c>
      <c r="H6" s="5">
        <v>288119.28999999998</v>
      </c>
      <c r="I6" s="5">
        <v>0.612904</v>
      </c>
      <c r="J6" s="5">
        <v>33</v>
      </c>
      <c r="K6" s="5" t="e">
        <v>#N/A</v>
      </c>
      <c r="L6" s="5"/>
      <c r="M6" s="4"/>
      <c r="N6" s="21" t="s">
        <v>1333</v>
      </c>
      <c r="O6" s="21"/>
      <c r="P6" s="20"/>
      <c r="Q6" s="20" t="s">
        <v>360</v>
      </c>
      <c r="R6" s="14"/>
      <c r="S6" s="14"/>
    </row>
    <row r="7" spans="1:19" ht="22.5" x14ac:dyDescent="0.25">
      <c r="A7" s="3" t="s">
        <v>6</v>
      </c>
      <c r="B7" s="4" t="s">
        <v>65</v>
      </c>
      <c r="C7" s="4"/>
      <c r="D7" s="5" t="s">
        <v>49</v>
      </c>
      <c r="E7" s="5" t="s">
        <v>49</v>
      </c>
      <c r="F7" s="5" t="s">
        <v>73</v>
      </c>
      <c r="G7" s="5">
        <v>486184.14</v>
      </c>
      <c r="H7" s="5">
        <v>287701.28999999998</v>
      </c>
      <c r="I7" s="5">
        <v>2.1105100000000001</v>
      </c>
      <c r="J7" s="5">
        <v>55</v>
      </c>
      <c r="K7" s="5">
        <v>50</v>
      </c>
      <c r="L7" s="154" t="s">
        <v>2485</v>
      </c>
      <c r="M7" s="4"/>
      <c r="N7" s="21" t="s">
        <v>1333</v>
      </c>
      <c r="O7" s="21" t="s">
        <v>360</v>
      </c>
      <c r="P7" s="20"/>
      <c r="Q7" s="20"/>
      <c r="R7" s="14" t="s">
        <v>360</v>
      </c>
      <c r="S7" s="14" t="s">
        <v>360</v>
      </c>
    </row>
    <row r="8" spans="1:19" ht="21" x14ac:dyDescent="0.25">
      <c r="A8" s="3" t="s">
        <v>7</v>
      </c>
      <c r="B8" s="4" t="s">
        <v>66</v>
      </c>
      <c r="C8" s="4" t="s">
        <v>67</v>
      </c>
      <c r="D8" s="5" t="s">
        <v>49</v>
      </c>
      <c r="E8" s="5" t="s">
        <v>49</v>
      </c>
      <c r="F8" s="5" t="s">
        <v>74</v>
      </c>
      <c r="G8" s="5">
        <v>489243.38</v>
      </c>
      <c r="H8" s="5">
        <v>288612.34000000003</v>
      </c>
      <c r="I8" s="5">
        <v>0.80570299999999995</v>
      </c>
      <c r="J8" s="5">
        <v>53</v>
      </c>
      <c r="K8" s="154">
        <v>50</v>
      </c>
      <c r="L8" s="154" t="s">
        <v>2485</v>
      </c>
      <c r="M8" s="4"/>
      <c r="N8" s="21" t="s">
        <v>1333</v>
      </c>
      <c r="O8" s="21" t="s">
        <v>1270</v>
      </c>
      <c r="P8" s="21"/>
      <c r="Q8" s="20"/>
      <c r="R8" s="14" t="s">
        <v>360</v>
      </c>
      <c r="S8" s="14"/>
    </row>
    <row r="9" spans="1:19" ht="21" x14ac:dyDescent="0.25">
      <c r="A9" s="3" t="s">
        <v>8</v>
      </c>
      <c r="B9" s="4" t="s">
        <v>68</v>
      </c>
      <c r="C9" s="4"/>
      <c r="D9" s="5" t="s">
        <v>49</v>
      </c>
      <c r="E9" s="5" t="s">
        <v>49</v>
      </c>
      <c r="F9" s="5" t="s">
        <v>75</v>
      </c>
      <c r="G9" s="5">
        <v>486311.62</v>
      </c>
      <c r="H9" s="5">
        <v>288536.61</v>
      </c>
      <c r="I9" s="5">
        <v>3.9948100000000002</v>
      </c>
      <c r="J9" s="5">
        <v>150</v>
      </c>
      <c r="K9" s="5">
        <v>50</v>
      </c>
      <c r="L9" s="154" t="s">
        <v>2485</v>
      </c>
      <c r="M9" s="149"/>
      <c r="N9" s="21" t="s">
        <v>1333</v>
      </c>
      <c r="O9" s="21" t="s">
        <v>360</v>
      </c>
      <c r="P9" s="20"/>
      <c r="Q9" s="20"/>
      <c r="R9" s="14" t="s">
        <v>360</v>
      </c>
      <c r="S9" s="14" t="s">
        <v>360</v>
      </c>
    </row>
    <row r="10" spans="1:19" ht="21" x14ac:dyDescent="0.25">
      <c r="A10" s="3" t="s">
        <v>9</v>
      </c>
      <c r="B10" s="4" t="s">
        <v>69</v>
      </c>
      <c r="C10" s="4"/>
      <c r="D10" s="5" t="s">
        <v>49</v>
      </c>
      <c r="E10" s="5" t="s">
        <v>49</v>
      </c>
      <c r="F10" s="5" t="s">
        <v>76</v>
      </c>
      <c r="G10" s="5">
        <v>488000.75</v>
      </c>
      <c r="H10" s="5">
        <v>288724.53000000003</v>
      </c>
      <c r="I10" s="5">
        <v>0.70128599999999996</v>
      </c>
      <c r="J10" s="5">
        <v>53</v>
      </c>
      <c r="K10" s="154">
        <v>50</v>
      </c>
      <c r="L10" s="154" t="s">
        <v>2485</v>
      </c>
      <c r="M10" s="4"/>
      <c r="N10" s="21" t="s">
        <v>1333</v>
      </c>
      <c r="O10" s="21" t="s">
        <v>1270</v>
      </c>
      <c r="P10" s="21"/>
      <c r="Q10" s="20"/>
      <c r="R10" s="14" t="s">
        <v>360</v>
      </c>
      <c r="S10" s="14"/>
    </row>
    <row r="11" spans="1:19" ht="21" x14ac:dyDescent="0.25">
      <c r="A11" s="3" t="s">
        <v>10</v>
      </c>
      <c r="B11" s="4" t="s">
        <v>70</v>
      </c>
      <c r="C11" s="4"/>
      <c r="D11" s="5" t="s">
        <v>49</v>
      </c>
      <c r="E11" s="5" t="s">
        <v>49</v>
      </c>
      <c r="F11" s="5" t="s">
        <v>77</v>
      </c>
      <c r="G11" s="5">
        <v>486108.26</v>
      </c>
      <c r="H11" s="5">
        <v>287407.74</v>
      </c>
      <c r="I11" s="5">
        <v>1.6654899999999999</v>
      </c>
      <c r="J11" s="5">
        <v>53</v>
      </c>
      <c r="K11" s="5">
        <v>50</v>
      </c>
      <c r="L11" s="154" t="s">
        <v>2485</v>
      </c>
      <c r="M11" s="4"/>
      <c r="N11" s="21" t="s">
        <v>1333</v>
      </c>
      <c r="O11" s="21" t="s">
        <v>360</v>
      </c>
      <c r="P11" s="20"/>
      <c r="Q11" s="20"/>
      <c r="R11" s="14" t="s">
        <v>360</v>
      </c>
      <c r="S11" s="14" t="s">
        <v>360</v>
      </c>
    </row>
    <row r="12" spans="1:19" ht="21" hidden="1" x14ac:dyDescent="0.25">
      <c r="A12" s="3" t="s">
        <v>11</v>
      </c>
      <c r="B12" s="4" t="s">
        <v>71</v>
      </c>
      <c r="C12" s="4"/>
      <c r="D12" s="5" t="s">
        <v>49</v>
      </c>
      <c r="E12" s="5" t="s">
        <v>49</v>
      </c>
      <c r="F12" s="5" t="s">
        <v>78</v>
      </c>
      <c r="G12" s="5">
        <v>489374.37</v>
      </c>
      <c r="H12" s="5">
        <v>290154.49</v>
      </c>
      <c r="I12" s="5">
        <v>9.7194800000000008</v>
      </c>
      <c r="J12" s="5">
        <v>292</v>
      </c>
      <c r="K12" s="5" t="e">
        <v>#N/A</v>
      </c>
      <c r="L12" s="5"/>
      <c r="M12" s="4"/>
      <c r="N12" s="21" t="s">
        <v>1333</v>
      </c>
      <c r="O12" s="21"/>
      <c r="P12" s="20"/>
      <c r="Q12" s="20" t="s">
        <v>360</v>
      </c>
      <c r="R12" s="14"/>
      <c r="S12" s="14"/>
    </row>
    <row r="13" spans="1:19" ht="21" x14ac:dyDescent="0.25">
      <c r="A13" s="6" t="s">
        <v>12</v>
      </c>
      <c r="B13" s="4" t="s">
        <v>79</v>
      </c>
      <c r="C13" s="4" t="s">
        <v>80</v>
      </c>
      <c r="D13" s="5" t="s">
        <v>81</v>
      </c>
      <c r="E13" s="5" t="s">
        <v>81</v>
      </c>
      <c r="F13" s="5" t="s">
        <v>84</v>
      </c>
      <c r="G13" s="5">
        <v>487396.51</v>
      </c>
      <c r="H13" s="5">
        <v>280288.78000000003</v>
      </c>
      <c r="I13" s="5">
        <v>0.42795100000000003</v>
      </c>
      <c r="J13" s="5">
        <v>19</v>
      </c>
      <c r="K13" s="154">
        <v>50</v>
      </c>
      <c r="L13" s="154" t="s">
        <v>2485</v>
      </c>
      <c r="M13" s="4"/>
      <c r="N13" s="21" t="s">
        <v>1333</v>
      </c>
      <c r="O13" s="21" t="s">
        <v>1270</v>
      </c>
      <c r="P13" s="21"/>
      <c r="Q13" s="20"/>
      <c r="R13" s="14" t="s">
        <v>360</v>
      </c>
      <c r="S13" s="14"/>
    </row>
    <row r="14" spans="1:19" ht="21" x14ac:dyDescent="0.25">
      <c r="A14" s="6" t="s">
        <v>13</v>
      </c>
      <c r="B14" s="4" t="s">
        <v>82</v>
      </c>
      <c r="C14" s="4" t="s">
        <v>83</v>
      </c>
      <c r="D14" s="5" t="s">
        <v>81</v>
      </c>
      <c r="E14" s="5" t="s">
        <v>81</v>
      </c>
      <c r="F14" s="5" t="s">
        <v>85</v>
      </c>
      <c r="G14" s="5">
        <v>486593.37</v>
      </c>
      <c r="H14" s="5">
        <v>279982.45</v>
      </c>
      <c r="I14" s="5">
        <v>1.6230199999999999</v>
      </c>
      <c r="J14" s="5">
        <v>88</v>
      </c>
      <c r="K14" s="154">
        <v>50</v>
      </c>
      <c r="L14" s="154" t="s">
        <v>2485</v>
      </c>
      <c r="M14" s="4"/>
      <c r="N14" s="21" t="s">
        <v>1333</v>
      </c>
      <c r="O14" s="21" t="s">
        <v>1270</v>
      </c>
      <c r="P14" s="21"/>
      <c r="Q14" s="20"/>
      <c r="R14" s="14" t="s">
        <v>360</v>
      </c>
      <c r="S14" s="14"/>
    </row>
    <row r="15" spans="1:19" ht="22.5" x14ac:dyDescent="0.25">
      <c r="A15" s="6" t="s">
        <v>14</v>
      </c>
      <c r="B15" s="4" t="s">
        <v>86</v>
      </c>
      <c r="C15" s="4" t="s">
        <v>87</v>
      </c>
      <c r="D15" s="5" t="s">
        <v>88</v>
      </c>
      <c r="E15" s="5" t="s">
        <v>81</v>
      </c>
      <c r="F15" s="5" t="s">
        <v>89</v>
      </c>
      <c r="G15" s="5">
        <v>481629.76</v>
      </c>
      <c r="H15" s="5">
        <v>281514.83</v>
      </c>
      <c r="I15" s="5">
        <v>1.6044499999999999</v>
      </c>
      <c r="J15" s="5">
        <v>87</v>
      </c>
      <c r="K15" s="5">
        <v>50</v>
      </c>
      <c r="L15" s="154" t="s">
        <v>2485</v>
      </c>
      <c r="M15" s="149"/>
      <c r="N15" s="21" t="s">
        <v>1333</v>
      </c>
      <c r="O15" s="21" t="s">
        <v>360</v>
      </c>
      <c r="P15" s="20"/>
      <c r="Q15" s="20"/>
      <c r="R15" s="14" t="s">
        <v>360</v>
      </c>
      <c r="S15" s="14" t="s">
        <v>360</v>
      </c>
    </row>
    <row r="16" spans="1:19" ht="21" x14ac:dyDescent="0.25">
      <c r="A16" s="6" t="s">
        <v>15</v>
      </c>
      <c r="B16" s="4" t="s">
        <v>90</v>
      </c>
      <c r="C16" s="4" t="s">
        <v>91</v>
      </c>
      <c r="D16" s="5" t="s">
        <v>92</v>
      </c>
      <c r="E16" s="5" t="s">
        <v>81</v>
      </c>
      <c r="F16" s="5" t="s">
        <v>93</v>
      </c>
      <c r="G16" s="5">
        <v>480442.17</v>
      </c>
      <c r="H16" s="5">
        <v>288146.62</v>
      </c>
      <c r="I16" s="5">
        <v>1.6927700000000001</v>
      </c>
      <c r="J16" s="5">
        <v>41</v>
      </c>
      <c r="K16" s="154">
        <v>100</v>
      </c>
      <c r="L16" s="154" t="s">
        <v>2486</v>
      </c>
      <c r="M16" s="4"/>
      <c r="N16" s="21" t="s">
        <v>1333</v>
      </c>
      <c r="O16" s="21" t="s">
        <v>1270</v>
      </c>
      <c r="P16" s="21"/>
      <c r="Q16" s="20" t="s">
        <v>1270</v>
      </c>
      <c r="R16" s="14"/>
      <c r="S16" s="14"/>
    </row>
    <row r="17" spans="1:19" ht="21" x14ac:dyDescent="0.25">
      <c r="A17" s="6" t="s">
        <v>16</v>
      </c>
      <c r="B17" s="4" t="s">
        <v>1535</v>
      </c>
      <c r="C17" s="4" t="s">
        <v>95</v>
      </c>
      <c r="D17" s="5" t="s">
        <v>96</v>
      </c>
      <c r="E17" s="5" t="s">
        <v>81</v>
      </c>
      <c r="F17" s="5" t="s">
        <v>97</v>
      </c>
      <c r="G17" s="5">
        <v>481326.27</v>
      </c>
      <c r="H17" s="5">
        <v>282839.21999999997</v>
      </c>
      <c r="I17" s="5">
        <v>3.4181400000000002</v>
      </c>
      <c r="J17" s="5">
        <v>128</v>
      </c>
      <c r="K17" s="154">
        <v>50</v>
      </c>
      <c r="L17" s="154" t="s">
        <v>2485</v>
      </c>
      <c r="M17" s="4"/>
      <c r="N17" s="21" t="s">
        <v>1333</v>
      </c>
      <c r="O17" s="21" t="s">
        <v>1270</v>
      </c>
      <c r="P17" s="21"/>
      <c r="Q17" s="20"/>
      <c r="R17" s="14" t="s">
        <v>360</v>
      </c>
      <c r="S17" s="14"/>
    </row>
    <row r="18" spans="1:19" ht="22.5" x14ac:dyDescent="0.25">
      <c r="A18" s="6" t="s">
        <v>17</v>
      </c>
      <c r="B18" s="4" t="s">
        <v>1536</v>
      </c>
      <c r="C18" s="4"/>
      <c r="D18" s="5" t="s">
        <v>99</v>
      </c>
      <c r="E18" s="5" t="s">
        <v>81</v>
      </c>
      <c r="F18" s="5" t="s">
        <v>100</v>
      </c>
      <c r="G18" s="5">
        <v>489519.82</v>
      </c>
      <c r="H18" s="5">
        <v>273939.83</v>
      </c>
      <c r="I18" s="5">
        <v>1.1938899999999999</v>
      </c>
      <c r="J18" s="5">
        <v>100</v>
      </c>
      <c r="K18" s="5">
        <v>50</v>
      </c>
      <c r="L18" s="154" t="s">
        <v>2485</v>
      </c>
      <c r="M18" s="149"/>
      <c r="N18" s="21" t="s">
        <v>1333</v>
      </c>
      <c r="O18" s="21" t="s">
        <v>360</v>
      </c>
      <c r="P18" s="20"/>
      <c r="Q18" s="20"/>
      <c r="R18" s="14" t="s">
        <v>360</v>
      </c>
      <c r="S18" s="14" t="s">
        <v>360</v>
      </c>
    </row>
    <row r="19" spans="1:19" ht="21" x14ac:dyDescent="0.25">
      <c r="A19" s="7" t="s">
        <v>18</v>
      </c>
      <c r="B19" s="8" t="s">
        <v>101</v>
      </c>
      <c r="C19" s="8" t="s">
        <v>102</v>
      </c>
      <c r="D19" s="9" t="s">
        <v>88</v>
      </c>
      <c r="E19" s="5" t="s">
        <v>81</v>
      </c>
      <c r="F19" s="9" t="s">
        <v>104</v>
      </c>
      <c r="G19" s="9">
        <v>481657.55</v>
      </c>
      <c r="H19" s="9">
        <v>281572.78999999998</v>
      </c>
      <c r="I19" s="9">
        <v>0.39340000000000003</v>
      </c>
      <c r="J19" s="9"/>
      <c r="K19" s="154">
        <v>50</v>
      </c>
      <c r="L19" s="154" t="s">
        <v>2485</v>
      </c>
      <c r="M19" s="4"/>
      <c r="N19" s="21" t="s">
        <v>1333</v>
      </c>
      <c r="O19" s="21" t="s">
        <v>1270</v>
      </c>
      <c r="P19" s="21"/>
      <c r="Q19" s="20"/>
      <c r="R19" s="14" t="s">
        <v>360</v>
      </c>
      <c r="S19" s="14"/>
    </row>
    <row r="20" spans="1:19" ht="21" x14ac:dyDescent="0.25">
      <c r="A20" s="7" t="s">
        <v>19</v>
      </c>
      <c r="B20" s="139" t="s">
        <v>1278</v>
      </c>
      <c r="C20" s="20" t="s">
        <v>1279</v>
      </c>
      <c r="D20" s="11" t="s">
        <v>81</v>
      </c>
      <c r="E20" s="5" t="s">
        <v>81</v>
      </c>
      <c r="F20" s="11" t="s">
        <v>105</v>
      </c>
      <c r="G20" s="11">
        <v>486346.69</v>
      </c>
      <c r="H20" s="11">
        <v>278328.44</v>
      </c>
      <c r="I20" s="11">
        <v>0.35975200000000002</v>
      </c>
      <c r="J20" s="11"/>
      <c r="K20" s="5">
        <v>50</v>
      </c>
      <c r="L20" s="154" t="s">
        <v>2485</v>
      </c>
      <c r="M20" s="4"/>
      <c r="N20" s="21" t="s">
        <v>1333</v>
      </c>
      <c r="O20" s="21" t="s">
        <v>360</v>
      </c>
      <c r="P20" s="20"/>
      <c r="Q20" s="20"/>
      <c r="R20" s="14" t="s">
        <v>360</v>
      </c>
      <c r="S20" s="14" t="s">
        <v>360</v>
      </c>
    </row>
    <row r="21" spans="1:19" ht="21" x14ac:dyDescent="0.25">
      <c r="A21" s="7" t="s">
        <v>20</v>
      </c>
      <c r="B21" s="139" t="s">
        <v>1276</v>
      </c>
      <c r="C21" s="20" t="s">
        <v>1277</v>
      </c>
      <c r="D21" s="11" t="s">
        <v>81</v>
      </c>
      <c r="E21" s="5" t="s">
        <v>81</v>
      </c>
      <c r="F21" s="11" t="s">
        <v>108</v>
      </c>
      <c r="G21" s="11">
        <v>486299.13</v>
      </c>
      <c r="H21" s="11">
        <v>278720.7</v>
      </c>
      <c r="I21" s="11">
        <v>1.3367899999999999</v>
      </c>
      <c r="J21" s="11"/>
      <c r="K21" s="5">
        <v>50</v>
      </c>
      <c r="L21" s="154" t="s">
        <v>2485</v>
      </c>
      <c r="M21" s="4"/>
      <c r="N21" s="21" t="s">
        <v>1333</v>
      </c>
      <c r="O21" s="21" t="s">
        <v>360</v>
      </c>
      <c r="P21" s="20"/>
      <c r="Q21" s="20"/>
      <c r="R21" s="14" t="s">
        <v>360</v>
      </c>
      <c r="S21" s="14" t="s">
        <v>360</v>
      </c>
    </row>
    <row r="22" spans="1:19" ht="21" x14ac:dyDescent="0.25">
      <c r="A22" s="7" t="s">
        <v>21</v>
      </c>
      <c r="B22" s="10" t="s">
        <v>106</v>
      </c>
      <c r="C22" s="10" t="s">
        <v>83</v>
      </c>
      <c r="D22" s="10" t="s">
        <v>81</v>
      </c>
      <c r="E22" s="5" t="s">
        <v>81</v>
      </c>
      <c r="F22" s="10" t="s">
        <v>109</v>
      </c>
      <c r="G22" s="10">
        <v>486328.68</v>
      </c>
      <c r="H22" s="10">
        <v>280418.86</v>
      </c>
      <c r="I22" s="10">
        <v>0.44078000000000001</v>
      </c>
      <c r="J22" s="10"/>
      <c r="K22" s="154">
        <v>50</v>
      </c>
      <c r="L22" s="154" t="s">
        <v>2485</v>
      </c>
      <c r="M22" s="4"/>
      <c r="N22" s="21" t="s">
        <v>1333</v>
      </c>
      <c r="O22" s="21" t="s">
        <v>1270</v>
      </c>
      <c r="P22" s="21"/>
      <c r="Q22" s="20"/>
      <c r="R22" s="14" t="s">
        <v>360</v>
      </c>
      <c r="S22" s="14"/>
    </row>
    <row r="23" spans="1:19" ht="21" x14ac:dyDescent="0.25">
      <c r="A23" s="7" t="s">
        <v>22</v>
      </c>
      <c r="B23" s="139" t="s">
        <v>1537</v>
      </c>
      <c r="C23" s="20" t="s">
        <v>138</v>
      </c>
      <c r="D23" s="11" t="s">
        <v>81</v>
      </c>
      <c r="E23" s="5" t="s">
        <v>81</v>
      </c>
      <c r="F23" s="11" t="s">
        <v>110</v>
      </c>
      <c r="G23" s="11">
        <v>486520.71</v>
      </c>
      <c r="H23" s="11">
        <v>278325.53999999998</v>
      </c>
      <c r="I23" s="11">
        <v>0.52382700000000004</v>
      </c>
      <c r="J23" s="11"/>
      <c r="K23" s="5">
        <v>50</v>
      </c>
      <c r="L23" s="154" t="s">
        <v>2485</v>
      </c>
      <c r="M23" s="4"/>
      <c r="N23" s="21" t="s">
        <v>1333</v>
      </c>
      <c r="O23" s="21" t="s">
        <v>360</v>
      </c>
      <c r="P23" s="20"/>
      <c r="Q23" s="20"/>
      <c r="R23" s="14" t="s">
        <v>360</v>
      </c>
      <c r="S23" s="14" t="s">
        <v>360</v>
      </c>
    </row>
    <row r="24" spans="1:19" ht="21" x14ac:dyDescent="0.25">
      <c r="A24" s="7" t="s">
        <v>23</v>
      </c>
      <c r="B24" s="8" t="s">
        <v>111</v>
      </c>
      <c r="C24" s="8" t="s">
        <v>112</v>
      </c>
      <c r="D24" s="11" t="s">
        <v>113</v>
      </c>
      <c r="E24" s="5" t="s">
        <v>181</v>
      </c>
      <c r="F24" s="11" t="s">
        <v>114</v>
      </c>
      <c r="G24" s="11">
        <v>499603.02</v>
      </c>
      <c r="H24" s="11">
        <v>278432.45</v>
      </c>
      <c r="I24" s="11">
        <v>0.251448</v>
      </c>
      <c r="J24" s="11">
        <v>4</v>
      </c>
      <c r="K24" s="154">
        <v>50</v>
      </c>
      <c r="L24" s="154" t="s">
        <v>2485</v>
      </c>
      <c r="M24" s="4"/>
      <c r="N24" s="21" t="s">
        <v>1333</v>
      </c>
      <c r="O24" s="21" t="s">
        <v>1270</v>
      </c>
      <c r="P24" s="21"/>
      <c r="Q24" s="20"/>
      <c r="R24" s="14" t="s">
        <v>360</v>
      </c>
      <c r="S24" s="14"/>
    </row>
    <row r="25" spans="1:19" ht="22.5" hidden="1" x14ac:dyDescent="0.25">
      <c r="A25" s="7" t="s">
        <v>24</v>
      </c>
      <c r="B25" s="8" t="s">
        <v>115</v>
      </c>
      <c r="C25" s="8" t="s">
        <v>116</v>
      </c>
      <c r="D25" s="11" t="s">
        <v>117</v>
      </c>
      <c r="E25" s="5" t="s">
        <v>181</v>
      </c>
      <c r="F25" s="11" t="s">
        <v>118</v>
      </c>
      <c r="G25" s="11">
        <v>494196.16</v>
      </c>
      <c r="H25" s="11">
        <v>270375.58</v>
      </c>
      <c r="I25" s="11">
        <v>0.47878599999999999</v>
      </c>
      <c r="J25" s="11">
        <v>26</v>
      </c>
      <c r="K25" s="5" t="e">
        <v>#N/A</v>
      </c>
      <c r="L25" s="5"/>
      <c r="M25" s="4"/>
      <c r="N25" s="21" t="s">
        <v>1333</v>
      </c>
      <c r="O25" s="21"/>
      <c r="P25" s="20"/>
      <c r="Q25" s="20" t="s">
        <v>360</v>
      </c>
      <c r="R25" s="14"/>
      <c r="S25" s="14"/>
    </row>
    <row r="26" spans="1:19" ht="22.5" x14ac:dyDescent="0.25">
      <c r="A26" s="7" t="s">
        <v>25</v>
      </c>
      <c r="B26" s="8" t="s">
        <v>119</v>
      </c>
      <c r="C26" s="8" t="s">
        <v>120</v>
      </c>
      <c r="D26" s="11" t="s">
        <v>117</v>
      </c>
      <c r="E26" s="5" t="s">
        <v>181</v>
      </c>
      <c r="F26" s="11" t="s">
        <v>121</v>
      </c>
      <c r="G26" s="11">
        <v>494797.52</v>
      </c>
      <c r="H26" s="11">
        <v>270705.51</v>
      </c>
      <c r="I26" s="11">
        <v>0.52088599999999996</v>
      </c>
      <c r="J26" s="11">
        <v>25</v>
      </c>
      <c r="K26" s="5">
        <v>50</v>
      </c>
      <c r="L26" s="154" t="s">
        <v>2485</v>
      </c>
      <c r="M26" s="4"/>
      <c r="N26" s="21" t="s">
        <v>1333</v>
      </c>
      <c r="O26" s="21" t="s">
        <v>360</v>
      </c>
      <c r="P26" s="20"/>
      <c r="Q26" s="20"/>
      <c r="R26" s="14" t="s">
        <v>360</v>
      </c>
      <c r="S26" s="14" t="s">
        <v>360</v>
      </c>
    </row>
    <row r="27" spans="1:19" ht="21" x14ac:dyDescent="0.25">
      <c r="A27" s="7" t="s">
        <v>26</v>
      </c>
      <c r="B27" s="8" t="s">
        <v>122</v>
      </c>
      <c r="C27" s="8" t="s">
        <v>123</v>
      </c>
      <c r="D27" s="11" t="s">
        <v>117</v>
      </c>
      <c r="E27" s="5" t="s">
        <v>181</v>
      </c>
      <c r="F27" s="11" t="s">
        <v>124</v>
      </c>
      <c r="G27" s="11">
        <v>493862.44</v>
      </c>
      <c r="H27" s="11">
        <v>270306.44</v>
      </c>
      <c r="I27" s="11">
        <v>8.8405100000000001</v>
      </c>
      <c r="J27" s="11">
        <v>258</v>
      </c>
      <c r="K27" s="5">
        <v>50</v>
      </c>
      <c r="L27" s="154" t="s">
        <v>2485</v>
      </c>
      <c r="M27" s="4"/>
      <c r="N27" s="21" t="s">
        <v>1333</v>
      </c>
      <c r="O27" s="21" t="s">
        <v>360</v>
      </c>
      <c r="P27" s="20"/>
      <c r="Q27" s="20"/>
      <c r="R27" s="14" t="s">
        <v>360</v>
      </c>
      <c r="S27" s="14" t="s">
        <v>360</v>
      </c>
    </row>
    <row r="28" spans="1:19" ht="33.75" x14ac:dyDescent="0.25">
      <c r="A28" s="7" t="s">
        <v>27</v>
      </c>
      <c r="B28" s="12">
        <v>77</v>
      </c>
      <c r="C28" s="8" t="s">
        <v>125</v>
      </c>
      <c r="D28" s="11" t="s">
        <v>126</v>
      </c>
      <c r="E28" s="5" t="s">
        <v>181</v>
      </c>
      <c r="F28" s="11" t="s">
        <v>127</v>
      </c>
      <c r="G28" s="11">
        <v>496307.57</v>
      </c>
      <c r="H28" s="11">
        <v>268899.7</v>
      </c>
      <c r="I28" s="11">
        <v>0.28983300000000001</v>
      </c>
      <c r="J28" s="11">
        <v>24</v>
      </c>
      <c r="K28" s="5">
        <v>50</v>
      </c>
      <c r="L28" s="154" t="s">
        <v>2485</v>
      </c>
      <c r="M28" s="4" t="s">
        <v>1330</v>
      </c>
      <c r="N28" s="21" t="s">
        <v>1333</v>
      </c>
      <c r="O28" s="21" t="s">
        <v>360</v>
      </c>
      <c r="P28" s="21" t="s">
        <v>1371</v>
      </c>
      <c r="Q28" s="20" t="s">
        <v>360</v>
      </c>
      <c r="R28" s="14" t="s">
        <v>360</v>
      </c>
      <c r="S28" s="14" t="s">
        <v>360</v>
      </c>
    </row>
    <row r="29" spans="1:19" ht="21" x14ac:dyDescent="0.25">
      <c r="A29" s="7" t="s">
        <v>28</v>
      </c>
      <c r="B29" s="8" t="s">
        <v>128</v>
      </c>
      <c r="C29" s="8" t="s">
        <v>120</v>
      </c>
      <c r="D29" s="11" t="s">
        <v>129</v>
      </c>
      <c r="E29" s="5" t="s">
        <v>181</v>
      </c>
      <c r="F29" s="11" t="s">
        <v>130</v>
      </c>
      <c r="G29" s="11">
        <v>506214.07</v>
      </c>
      <c r="H29" s="11">
        <v>296308.36</v>
      </c>
      <c r="I29" s="11">
        <v>0.30342200000000003</v>
      </c>
      <c r="J29" s="11">
        <v>11</v>
      </c>
      <c r="K29" s="5">
        <v>112.5</v>
      </c>
      <c r="L29" s="5" t="s">
        <v>2487</v>
      </c>
      <c r="M29" s="4"/>
      <c r="N29" s="21" t="s">
        <v>1333</v>
      </c>
      <c r="O29" s="21" t="s">
        <v>360</v>
      </c>
      <c r="P29" s="20"/>
      <c r="Q29" s="20"/>
      <c r="R29" s="14" t="s">
        <v>360</v>
      </c>
      <c r="S29" s="14" t="s">
        <v>360</v>
      </c>
    </row>
    <row r="30" spans="1:19" ht="56.25" x14ac:dyDescent="0.25">
      <c r="A30" s="7" t="s">
        <v>29</v>
      </c>
      <c r="B30" s="13">
        <v>21</v>
      </c>
      <c r="C30" s="8" t="s">
        <v>131</v>
      </c>
      <c r="D30" s="11" t="s">
        <v>132</v>
      </c>
      <c r="E30" s="5" t="s">
        <v>181</v>
      </c>
      <c r="F30" s="11" t="s">
        <v>133</v>
      </c>
      <c r="G30" s="11">
        <v>498355.3</v>
      </c>
      <c r="H30" s="11">
        <v>275255.33</v>
      </c>
      <c r="I30" s="11">
        <v>0.31092500000000001</v>
      </c>
      <c r="J30" s="11">
        <v>11</v>
      </c>
      <c r="K30" s="5">
        <v>50</v>
      </c>
      <c r="L30" s="154" t="s">
        <v>2485</v>
      </c>
      <c r="M30" s="4" t="s">
        <v>1331</v>
      </c>
      <c r="N30" s="21" t="s">
        <v>1333</v>
      </c>
      <c r="O30" s="21" t="s">
        <v>1270</v>
      </c>
      <c r="P30" s="21" t="s">
        <v>1370</v>
      </c>
      <c r="Q30" s="20" t="s">
        <v>360</v>
      </c>
      <c r="R30" s="14"/>
      <c r="S30" s="14"/>
    </row>
    <row r="31" spans="1:19" ht="21" x14ac:dyDescent="0.25">
      <c r="A31" s="7" t="s">
        <v>30</v>
      </c>
      <c r="B31" s="8" t="s">
        <v>134</v>
      </c>
      <c r="C31" s="8" t="s">
        <v>135</v>
      </c>
      <c r="D31" s="11" t="s">
        <v>136</v>
      </c>
      <c r="E31" s="5" t="s">
        <v>181</v>
      </c>
      <c r="F31" s="11" t="s">
        <v>141</v>
      </c>
      <c r="G31" s="11">
        <v>495068.93</v>
      </c>
      <c r="H31" s="11">
        <v>267111.33</v>
      </c>
      <c r="I31" s="11">
        <v>0.29413099999999998</v>
      </c>
      <c r="J31" s="11">
        <v>21</v>
      </c>
      <c r="K31" s="154">
        <v>50</v>
      </c>
      <c r="L31" s="154" t="s">
        <v>2485</v>
      </c>
      <c r="M31" s="4"/>
      <c r="N31" s="21" t="s">
        <v>1333</v>
      </c>
      <c r="O31" s="21" t="s">
        <v>1270</v>
      </c>
      <c r="P31" s="21"/>
      <c r="Q31" s="20"/>
      <c r="R31" s="14" t="s">
        <v>360</v>
      </c>
      <c r="S31" s="14"/>
    </row>
    <row r="32" spans="1:19" ht="21" x14ac:dyDescent="0.25">
      <c r="A32" s="7" t="s">
        <v>31</v>
      </c>
      <c r="B32" s="8" t="s">
        <v>137</v>
      </c>
      <c r="C32" s="8" t="s">
        <v>138</v>
      </c>
      <c r="D32" s="11" t="s">
        <v>136</v>
      </c>
      <c r="E32" s="5" t="s">
        <v>181</v>
      </c>
      <c r="F32" s="11" t="s">
        <v>142</v>
      </c>
      <c r="G32" s="11">
        <v>495591.94</v>
      </c>
      <c r="H32" s="11">
        <v>267572.40000000002</v>
      </c>
      <c r="I32" s="11">
        <v>0.38409500000000002</v>
      </c>
      <c r="J32" s="11">
        <v>5</v>
      </c>
      <c r="K32" s="5">
        <v>50</v>
      </c>
      <c r="L32" s="154" t="s">
        <v>2485</v>
      </c>
      <c r="M32" s="4"/>
      <c r="N32" s="21" t="s">
        <v>1333</v>
      </c>
      <c r="O32" s="21" t="s">
        <v>360</v>
      </c>
      <c r="P32" s="20"/>
      <c r="Q32" s="20"/>
      <c r="R32" s="14" t="s">
        <v>360</v>
      </c>
      <c r="S32" s="14" t="s">
        <v>360</v>
      </c>
    </row>
    <row r="33" spans="1:19" ht="22.5" x14ac:dyDescent="0.25">
      <c r="A33" s="7" t="s">
        <v>32</v>
      </c>
      <c r="B33" s="8" t="s">
        <v>139</v>
      </c>
      <c r="C33" s="8" t="s">
        <v>140</v>
      </c>
      <c r="D33" s="11" t="s">
        <v>136</v>
      </c>
      <c r="E33" s="5" t="s">
        <v>181</v>
      </c>
      <c r="F33" s="11" t="s">
        <v>143</v>
      </c>
      <c r="G33" s="11">
        <v>496208.16</v>
      </c>
      <c r="H33" s="11">
        <v>267072.71999999997</v>
      </c>
      <c r="I33" s="11">
        <v>0.73693699999999995</v>
      </c>
      <c r="J33" s="11">
        <v>40</v>
      </c>
      <c r="K33" s="5">
        <v>50</v>
      </c>
      <c r="L33" s="154" t="s">
        <v>2485</v>
      </c>
      <c r="M33" s="4"/>
      <c r="N33" s="21" t="s">
        <v>1333</v>
      </c>
      <c r="O33" s="21" t="s">
        <v>360</v>
      </c>
      <c r="P33" s="20"/>
      <c r="Q33" s="20"/>
      <c r="R33" s="14" t="s">
        <v>360</v>
      </c>
      <c r="S33" s="14" t="s">
        <v>360</v>
      </c>
    </row>
    <row r="34" spans="1:19" ht="21" hidden="1" x14ac:dyDescent="0.25">
      <c r="A34" s="7" t="s">
        <v>33</v>
      </c>
      <c r="B34" s="8" t="s">
        <v>144</v>
      </c>
      <c r="C34" s="8" t="s">
        <v>145</v>
      </c>
      <c r="D34" s="11" t="s">
        <v>146</v>
      </c>
      <c r="E34" s="5" t="s">
        <v>150</v>
      </c>
      <c r="F34" s="11" t="s">
        <v>147</v>
      </c>
      <c r="G34" s="11">
        <v>490694.17</v>
      </c>
      <c r="H34" s="11">
        <v>262895.2</v>
      </c>
      <c r="I34" s="11">
        <v>1.7342299999999999</v>
      </c>
      <c r="J34" s="11">
        <v>55</v>
      </c>
      <c r="K34" s="5" t="e">
        <v>#N/A</v>
      </c>
      <c r="L34" s="5"/>
      <c r="M34" s="4"/>
      <c r="N34" s="21" t="s">
        <v>1333</v>
      </c>
      <c r="O34" s="21"/>
      <c r="P34" s="20"/>
      <c r="Q34" s="20" t="s">
        <v>360</v>
      </c>
      <c r="R34" s="14"/>
      <c r="S34" s="14"/>
    </row>
    <row r="35" spans="1:19" ht="21" x14ac:dyDescent="0.25">
      <c r="A35" s="7" t="s">
        <v>34</v>
      </c>
      <c r="B35" s="8" t="s">
        <v>148</v>
      </c>
      <c r="C35" s="8" t="s">
        <v>149</v>
      </c>
      <c r="D35" s="11" t="s">
        <v>150</v>
      </c>
      <c r="E35" s="5" t="s">
        <v>150</v>
      </c>
      <c r="F35" s="11" t="s">
        <v>151</v>
      </c>
      <c r="G35" s="11">
        <v>488794.33</v>
      </c>
      <c r="H35" s="11">
        <v>267310.05</v>
      </c>
      <c r="I35" s="11">
        <v>0.73684400000000005</v>
      </c>
      <c r="J35" s="11">
        <v>46</v>
      </c>
      <c r="K35" s="154">
        <v>50</v>
      </c>
      <c r="L35" s="154" t="s">
        <v>2485</v>
      </c>
      <c r="M35" s="4"/>
      <c r="N35" s="21" t="s">
        <v>1333</v>
      </c>
      <c r="O35" s="21" t="s">
        <v>1270</v>
      </c>
      <c r="P35" s="21"/>
      <c r="Q35" s="20"/>
      <c r="R35" s="14" t="s">
        <v>360</v>
      </c>
      <c r="S35" s="14"/>
    </row>
    <row r="36" spans="1:19" ht="21" x14ac:dyDescent="0.25">
      <c r="A36" s="7" t="s">
        <v>35</v>
      </c>
      <c r="B36" s="8" t="s">
        <v>152</v>
      </c>
      <c r="C36" s="8" t="s">
        <v>153</v>
      </c>
      <c r="D36" s="11" t="s">
        <v>150</v>
      </c>
      <c r="E36" s="5" t="s">
        <v>150</v>
      </c>
      <c r="F36" s="11" t="s">
        <v>154</v>
      </c>
      <c r="G36" s="11">
        <v>488274.32</v>
      </c>
      <c r="H36" s="11">
        <v>266723.45</v>
      </c>
      <c r="I36" s="11">
        <v>0.375162</v>
      </c>
      <c r="J36" s="11">
        <v>19</v>
      </c>
      <c r="K36" s="154">
        <v>50</v>
      </c>
      <c r="L36" s="154" t="s">
        <v>2485</v>
      </c>
      <c r="M36" s="4"/>
      <c r="N36" s="21" t="s">
        <v>1333</v>
      </c>
      <c r="O36" s="21" t="s">
        <v>1270</v>
      </c>
      <c r="P36" s="21"/>
      <c r="Q36" s="20"/>
      <c r="R36" s="14" t="s">
        <v>360</v>
      </c>
      <c r="S36" s="14"/>
    </row>
    <row r="37" spans="1:19" ht="21" x14ac:dyDescent="0.25">
      <c r="A37" s="7" t="s">
        <v>36</v>
      </c>
      <c r="B37" s="8" t="s">
        <v>155</v>
      </c>
      <c r="C37" s="8" t="s">
        <v>156</v>
      </c>
      <c r="D37" s="11" t="s">
        <v>150</v>
      </c>
      <c r="E37" s="5" t="s">
        <v>150</v>
      </c>
      <c r="F37" s="11" t="s">
        <v>157</v>
      </c>
      <c r="G37" s="11">
        <v>488406.05</v>
      </c>
      <c r="H37" s="11">
        <v>267919.84999999998</v>
      </c>
      <c r="I37" s="11">
        <v>0.54935400000000001</v>
      </c>
      <c r="J37" s="11">
        <v>31</v>
      </c>
      <c r="K37" s="154">
        <v>50</v>
      </c>
      <c r="L37" s="154" t="s">
        <v>2485</v>
      </c>
      <c r="M37" s="4"/>
      <c r="N37" s="21" t="s">
        <v>1333</v>
      </c>
      <c r="O37" s="21" t="s">
        <v>1270</v>
      </c>
      <c r="P37" s="21"/>
      <c r="Q37" s="20"/>
      <c r="R37" s="14" t="s">
        <v>360</v>
      </c>
      <c r="S37" s="14"/>
    </row>
    <row r="38" spans="1:19" ht="21" x14ac:dyDescent="0.25">
      <c r="A38" s="7" t="s">
        <v>37</v>
      </c>
      <c r="B38" s="8" t="s">
        <v>158</v>
      </c>
      <c r="C38" s="8" t="s">
        <v>159</v>
      </c>
      <c r="D38" s="11" t="s">
        <v>150</v>
      </c>
      <c r="E38" s="5" t="s">
        <v>150</v>
      </c>
      <c r="F38" s="11" t="s">
        <v>162</v>
      </c>
      <c r="G38" s="11">
        <v>489738.89</v>
      </c>
      <c r="H38" s="11">
        <v>268548.96999999997</v>
      </c>
      <c r="I38" s="11">
        <v>1.13853</v>
      </c>
      <c r="J38" s="11">
        <v>72</v>
      </c>
      <c r="K38" s="5">
        <v>50</v>
      </c>
      <c r="L38" s="154" t="s">
        <v>2485</v>
      </c>
      <c r="M38" s="4"/>
      <c r="N38" s="21" t="s">
        <v>1333</v>
      </c>
      <c r="O38" s="21" t="s">
        <v>360</v>
      </c>
      <c r="P38" s="20"/>
      <c r="Q38" s="20"/>
      <c r="R38" s="14" t="s">
        <v>360</v>
      </c>
      <c r="S38" s="14" t="s">
        <v>360</v>
      </c>
    </row>
    <row r="39" spans="1:19" ht="21" hidden="1" x14ac:dyDescent="0.25">
      <c r="A39" s="7" t="s">
        <v>38</v>
      </c>
      <c r="B39" s="8" t="s">
        <v>160</v>
      </c>
      <c r="C39" s="8" t="s">
        <v>161</v>
      </c>
      <c r="D39" s="11" t="s">
        <v>161</v>
      </c>
      <c r="E39" s="5" t="s">
        <v>150</v>
      </c>
      <c r="F39" s="11" t="s">
        <v>163</v>
      </c>
      <c r="G39" s="11">
        <v>490400.44</v>
      </c>
      <c r="H39" s="11">
        <v>259507.38</v>
      </c>
      <c r="I39" s="11">
        <v>0.66134700000000002</v>
      </c>
      <c r="J39" s="11">
        <v>60</v>
      </c>
      <c r="K39" s="5" t="e">
        <v>#N/A</v>
      </c>
      <c r="L39" s="5"/>
      <c r="M39" s="4"/>
      <c r="N39" s="21" t="s">
        <v>1333</v>
      </c>
      <c r="O39" s="21"/>
      <c r="P39" s="20"/>
      <c r="Q39" s="20" t="s">
        <v>360</v>
      </c>
      <c r="R39" s="14"/>
      <c r="S39" s="14"/>
    </row>
    <row r="40" spans="1:19" ht="21" x14ac:dyDescent="0.25">
      <c r="A40" s="7" t="s">
        <v>39</v>
      </c>
      <c r="B40" s="8" t="s">
        <v>164</v>
      </c>
      <c r="C40" s="8" t="s">
        <v>165</v>
      </c>
      <c r="D40" s="11" t="s">
        <v>150</v>
      </c>
      <c r="E40" s="5" t="s">
        <v>150</v>
      </c>
      <c r="F40" s="11" t="s">
        <v>166</v>
      </c>
      <c r="G40" s="11">
        <v>488882.73</v>
      </c>
      <c r="H40" s="11">
        <v>267926.53000000003</v>
      </c>
      <c r="I40" s="11">
        <v>3.1223700000000001</v>
      </c>
      <c r="J40" s="11">
        <v>220</v>
      </c>
      <c r="K40" s="5">
        <v>50</v>
      </c>
      <c r="L40" s="154" t="s">
        <v>2485</v>
      </c>
      <c r="M40" s="4"/>
      <c r="N40" s="21" t="s">
        <v>1333</v>
      </c>
      <c r="O40" s="21" t="s">
        <v>360</v>
      </c>
      <c r="P40" s="20"/>
      <c r="Q40" s="20"/>
      <c r="R40" s="14" t="s">
        <v>360</v>
      </c>
      <c r="S40" s="14" t="s">
        <v>360</v>
      </c>
    </row>
    <row r="41" spans="1:19" ht="21" x14ac:dyDescent="0.25">
      <c r="A41" s="7" t="s">
        <v>40</v>
      </c>
      <c r="B41" s="8" t="s">
        <v>167</v>
      </c>
      <c r="C41" s="8" t="s">
        <v>168</v>
      </c>
      <c r="D41" s="11" t="s">
        <v>150</v>
      </c>
      <c r="E41" s="5" t="s">
        <v>150</v>
      </c>
      <c r="F41" s="11" t="s">
        <v>169</v>
      </c>
      <c r="G41" s="11">
        <v>489353.2</v>
      </c>
      <c r="H41" s="11">
        <v>267916.62</v>
      </c>
      <c r="I41" s="11">
        <v>0.45309300000000002</v>
      </c>
      <c r="J41" s="11">
        <v>73</v>
      </c>
      <c r="K41" s="5">
        <v>50</v>
      </c>
      <c r="L41" s="154" t="s">
        <v>2485</v>
      </c>
      <c r="M41" s="4"/>
      <c r="N41" s="21" t="s">
        <v>1333</v>
      </c>
      <c r="O41" s="21" t="s">
        <v>360</v>
      </c>
      <c r="P41" s="20"/>
      <c r="Q41" s="20"/>
      <c r="R41" s="14" t="s">
        <v>360</v>
      </c>
      <c r="S41" s="14" t="s">
        <v>360</v>
      </c>
    </row>
    <row r="42" spans="1:19" ht="21" x14ac:dyDescent="0.25">
      <c r="A42" s="7" t="s">
        <v>41</v>
      </c>
      <c r="B42" s="8" t="s">
        <v>170</v>
      </c>
      <c r="C42" s="8" t="s">
        <v>171</v>
      </c>
      <c r="D42" s="11" t="s">
        <v>150</v>
      </c>
      <c r="E42" s="5" t="s">
        <v>150</v>
      </c>
      <c r="F42" s="11" t="s">
        <v>172</v>
      </c>
      <c r="G42" s="11">
        <v>490181.41</v>
      </c>
      <c r="H42" s="11">
        <v>268930.89</v>
      </c>
      <c r="I42" s="11">
        <v>10.8758</v>
      </c>
      <c r="J42" s="11">
        <v>290</v>
      </c>
      <c r="K42" s="5">
        <v>50</v>
      </c>
      <c r="L42" s="154" t="s">
        <v>2485</v>
      </c>
      <c r="M42" s="4"/>
      <c r="N42" s="21" t="s">
        <v>1333</v>
      </c>
      <c r="O42" s="21" t="s">
        <v>360</v>
      </c>
      <c r="P42" s="20"/>
      <c r="Q42" s="20"/>
      <c r="R42" s="14" t="s">
        <v>360</v>
      </c>
      <c r="S42" s="14" t="s">
        <v>360</v>
      </c>
    </row>
    <row r="43" spans="1:19" ht="21" x14ac:dyDescent="0.25">
      <c r="A43" s="7" t="s">
        <v>42</v>
      </c>
      <c r="B43" s="8" t="s">
        <v>173</v>
      </c>
      <c r="C43" s="8" t="s">
        <v>174</v>
      </c>
      <c r="D43" s="11" t="s">
        <v>175</v>
      </c>
      <c r="E43" s="5" t="s">
        <v>150</v>
      </c>
      <c r="F43" s="11" t="s">
        <v>176</v>
      </c>
      <c r="G43" s="11">
        <v>491989.85</v>
      </c>
      <c r="H43" s="11">
        <v>271644.52</v>
      </c>
      <c r="I43" s="11">
        <v>1.38846</v>
      </c>
      <c r="J43" s="11">
        <v>49</v>
      </c>
      <c r="K43" s="5">
        <v>50</v>
      </c>
      <c r="L43" s="154" t="s">
        <v>2485</v>
      </c>
      <c r="M43" s="4"/>
      <c r="N43" s="21" t="s">
        <v>1333</v>
      </c>
      <c r="O43" s="21" t="s">
        <v>360</v>
      </c>
      <c r="P43" s="20"/>
      <c r="Q43" s="20"/>
      <c r="R43" s="14" t="s">
        <v>360</v>
      </c>
      <c r="S43" s="14" t="s">
        <v>360</v>
      </c>
    </row>
    <row r="44" spans="1:19" ht="21" x14ac:dyDescent="0.25">
      <c r="A44" s="7" t="s">
        <v>43</v>
      </c>
      <c r="B44" s="8" t="s">
        <v>177</v>
      </c>
      <c r="C44" s="8" t="s">
        <v>178</v>
      </c>
      <c r="D44" s="11" t="s">
        <v>150</v>
      </c>
      <c r="E44" s="5" t="s">
        <v>150</v>
      </c>
      <c r="F44" s="11" t="s">
        <v>179</v>
      </c>
      <c r="G44" s="11">
        <v>489355.11</v>
      </c>
      <c r="H44" s="11">
        <v>268063.18</v>
      </c>
      <c r="I44" s="11">
        <v>0.82981899999999997</v>
      </c>
      <c r="J44" s="11"/>
      <c r="K44" s="5">
        <v>50</v>
      </c>
      <c r="L44" s="154" t="s">
        <v>2485</v>
      </c>
      <c r="M44" s="4"/>
      <c r="N44" s="21" t="s">
        <v>1333</v>
      </c>
      <c r="O44" s="21" t="s">
        <v>360</v>
      </c>
      <c r="P44" s="20"/>
      <c r="Q44" s="20"/>
      <c r="R44" s="14" t="s">
        <v>360</v>
      </c>
      <c r="S44" s="14" t="s">
        <v>360</v>
      </c>
    </row>
    <row r="47" spans="1:19" x14ac:dyDescent="0.25">
      <c r="M47" s="292" t="s">
        <v>1382</v>
      </c>
      <c r="N47" s="292"/>
      <c r="O47" s="292"/>
    </row>
    <row r="48" spans="1:19" x14ac:dyDescent="0.25">
      <c r="M48" s="293" t="s">
        <v>1383</v>
      </c>
      <c r="N48" s="293"/>
      <c r="O48" s="293"/>
    </row>
    <row r="49" spans="13:15" x14ac:dyDescent="0.25">
      <c r="M49" s="152" t="s">
        <v>1384</v>
      </c>
      <c r="N49" s="18"/>
      <c r="O49" s="18"/>
    </row>
    <row r="50" spans="13:15" x14ac:dyDescent="0.25">
      <c r="M50" s="19" t="s">
        <v>1385</v>
      </c>
      <c r="N50" s="19"/>
      <c r="O50" s="19"/>
    </row>
  </sheetData>
  <autoFilter ref="A1:S44">
    <filterColumn colId="10">
      <filters>
        <filter val="100"/>
        <filter val="112.5"/>
        <filter val="50"/>
      </filters>
    </filterColumn>
  </autoFilter>
  <mergeCells count="2">
    <mergeCell ref="M47:O47"/>
    <mergeCell ref="M48:O48"/>
  </mergeCells>
  <conditionalFormatting sqref="M2:M44">
    <cfRule type="cellIs" dxfId="3" priority="1" operator="equal">
      <formula>$M$50</formula>
    </cfRule>
    <cfRule type="cellIs" dxfId="2" priority="2" operator="equal">
      <formula>$M$49</formula>
    </cfRule>
    <cfRule type="cellIs" dxfId="1" priority="3" operator="equal">
      <formula>$M$48</formula>
    </cfRule>
    <cfRule type="cellIs" dxfId="0" priority="4" operator="equal">
      <formula>$M$47</formula>
    </cfRule>
  </conditionalFormatting>
  <dataValidations count="1">
    <dataValidation type="list" allowBlank="1" showInputMessage="1" showErrorMessage="1" sqref="M2:M44">
      <formula1>$M$47:$M$49</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11</vt:i4>
      </vt:variant>
    </vt:vector>
  </HeadingPairs>
  <TitlesOfParts>
    <vt:vector size="45" baseType="lpstr">
      <vt:lpstr>Sheet1</vt:lpstr>
      <vt:lpstr>Tab Directory</vt:lpstr>
      <vt:lpstr>1.Link to Flow Chart</vt:lpstr>
      <vt:lpstr>2.Discounted Sites</vt:lpstr>
      <vt:lpstr>3.Link to Assessment Criteria</vt:lpstr>
      <vt:lpstr>4.Register of Shortlisted Sites</vt:lpstr>
      <vt:lpstr>5. Shortlised Site Details</vt:lpstr>
      <vt:lpstr>6.Shortlisted Site Assessments</vt:lpstr>
      <vt:lpstr>7.Site Assessment Summaries</vt:lpstr>
      <vt:lpstr>master scores</vt:lpstr>
      <vt:lpstr>master scores ALL</vt:lpstr>
      <vt:lpstr>BCW Land Reg</vt:lpstr>
      <vt:lpstr>8.Link to Map Layer</vt:lpstr>
      <vt:lpstr>SHLAA_2011 Yield Calcs</vt:lpstr>
      <vt:lpstr>Shortlist_20_06_16</vt:lpstr>
      <vt:lpstr>Brownfield_Sites_24_06_16</vt:lpstr>
      <vt:lpstr>criteria 1 Policy 11</vt:lpstr>
      <vt:lpstr>Criteria 2 open space</vt:lpstr>
      <vt:lpstr>NCC Highways Criteria 3</vt:lpstr>
      <vt:lpstr>Env Health Crit 4</vt:lpstr>
      <vt:lpstr>criteria 5</vt:lpstr>
      <vt:lpstr>NCC Flood Crit 6</vt:lpstr>
      <vt:lpstr>NCC Flood Crit 6 Maps </vt:lpstr>
      <vt:lpstr>Design Criteria 7</vt:lpstr>
      <vt:lpstr>Design Criteria 8</vt:lpstr>
      <vt:lpstr>criteria 9</vt:lpstr>
      <vt:lpstr>NCC Archaeology Crit 10</vt:lpstr>
      <vt:lpstr>NBRC Crit 11</vt:lpstr>
      <vt:lpstr>Env Health Crit 12</vt:lpstr>
      <vt:lpstr>Env Health Crit 13</vt:lpstr>
      <vt:lpstr>Env Health Crit 14</vt:lpstr>
      <vt:lpstr>criteria 15</vt:lpstr>
      <vt:lpstr>criteria 16</vt:lpstr>
      <vt:lpstr>criteria 17</vt:lpstr>
      <vt:lpstr>'Design Criteria 7'!NCCHighways</vt:lpstr>
      <vt:lpstr>'Design Criteria 8'!NCCHighways</vt:lpstr>
      <vt:lpstr>'Env Health Crit 12'!NCCHighways</vt:lpstr>
      <vt:lpstr>'Env Health Crit 13'!NCCHighways</vt:lpstr>
      <vt:lpstr>'Env Health Crit 14'!NCCHighways</vt:lpstr>
      <vt:lpstr>'Env Health Crit 4'!NCCHighways</vt:lpstr>
      <vt:lpstr>'NBRC Crit 11'!NCCHighways</vt:lpstr>
      <vt:lpstr>'NCC Archaeology Crit 10'!NCCHighways</vt:lpstr>
      <vt:lpstr>'NCC Flood Crit 6'!NCCHighways</vt:lpstr>
      <vt:lpstr>'NCC Highways Criteria 3'!NCCHighways</vt:lpstr>
      <vt:lpstr>'SHLAA_2011 Yield Calcs'!Print_Area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Woods</dc:creator>
  <cp:lastModifiedBy>Paul Woods</cp:lastModifiedBy>
  <cp:lastPrinted>2016-09-09T15:03:58Z</cp:lastPrinted>
  <dcterms:created xsi:type="dcterms:W3CDTF">2016-06-06T14:47:05Z</dcterms:created>
  <dcterms:modified xsi:type="dcterms:W3CDTF">2017-02-27T14:23:06Z</dcterms:modified>
</cp:coreProperties>
</file>